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0" yWindow="0" windowWidth="19200" windowHeight="6936"/>
  </bookViews>
  <sheets>
    <sheet name="SCHEDA MONITORAGGIO 2024" sheetId="5" r:id="rId1"/>
    <sheet name="SCHEDA MONITORAGGIO 2024 (BIS)" sheetId="8" r:id="rId2"/>
    <sheet name="SCHEDA MONITORAGGIO 2024 (TER)" sheetId="9" r:id="rId3"/>
  </sheets>
  <calcPr calcId="125725"/>
  <extLst>
    <ext uri="GoogleSheetsCustomDataVersion1">
      <go:sheetsCustomData xmlns:go="http://customooxmlschemas.google.com/" r:id="" roundtripDataSignature="AMtx7mjDwWfJtuNv3rFNJCBagyP+b/hIvg=="/>
    </ext>
  </extLst>
</workbook>
</file>

<file path=xl/calcChain.xml><?xml version="1.0" encoding="utf-8"?>
<calcChain xmlns="http://schemas.openxmlformats.org/spreadsheetml/2006/main">
  <c r="O247" i="9"/>
  <c r="N247"/>
  <c r="U242"/>
  <c r="T242"/>
  <c r="S242"/>
  <c r="R242"/>
  <c r="Q242"/>
  <c r="P242"/>
  <c r="O242"/>
  <c r="N242"/>
  <c r="M231"/>
  <c r="L231"/>
  <c r="K231"/>
  <c r="J231"/>
  <c r="M230"/>
  <c r="L230"/>
  <c r="K230"/>
  <c r="J230"/>
  <c r="M229"/>
  <c r="M232" s="1"/>
  <c r="L229"/>
  <c r="K229"/>
  <c r="K232" s="1"/>
  <c r="J229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16"/>
  <c r="M216"/>
  <c r="L216"/>
  <c r="L221" s="1"/>
  <c r="K216"/>
  <c r="J216"/>
  <c r="P206"/>
  <c r="O206"/>
  <c r="N206"/>
  <c r="M206"/>
  <c r="L206"/>
  <c r="K206"/>
  <c r="J206"/>
  <c r="P205"/>
  <c r="O205"/>
  <c r="N205"/>
  <c r="M205"/>
  <c r="L205"/>
  <c r="K205"/>
  <c r="J205"/>
  <c r="P204"/>
  <c r="O204"/>
  <c r="N204"/>
  <c r="M204"/>
  <c r="L204"/>
  <c r="K204"/>
  <c r="J204"/>
  <c r="P203"/>
  <c r="O203"/>
  <c r="N203"/>
  <c r="N207" s="1"/>
  <c r="M203"/>
  <c r="L203"/>
  <c r="K203"/>
  <c r="J203"/>
  <c r="P202"/>
  <c r="O202"/>
  <c r="N202"/>
  <c r="M202"/>
  <c r="L202"/>
  <c r="K202"/>
  <c r="K207" s="1"/>
  <c r="J202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J195" s="1"/>
  <c r="P180"/>
  <c r="O180"/>
  <c r="N180"/>
  <c r="M180"/>
  <c r="L180"/>
  <c r="K180"/>
  <c r="J180"/>
  <c r="P179"/>
  <c r="O179"/>
  <c r="N179"/>
  <c r="M179"/>
  <c r="L179"/>
  <c r="K179"/>
  <c r="J179"/>
  <c r="P178"/>
  <c r="O178"/>
  <c r="N178"/>
  <c r="M178"/>
  <c r="L178"/>
  <c r="K178"/>
  <c r="J178"/>
  <c r="P177"/>
  <c r="O177"/>
  <c r="N177"/>
  <c r="M177"/>
  <c r="L177"/>
  <c r="K177"/>
  <c r="J177"/>
  <c r="P176"/>
  <c r="O176"/>
  <c r="N176"/>
  <c r="M176"/>
  <c r="L176"/>
  <c r="K176"/>
  <c r="J176"/>
  <c r="P175"/>
  <c r="O175"/>
  <c r="N175"/>
  <c r="M175"/>
  <c r="L175"/>
  <c r="K175"/>
  <c r="J175"/>
  <c r="P174"/>
  <c r="O174"/>
  <c r="N174"/>
  <c r="M174"/>
  <c r="L174"/>
  <c r="K174"/>
  <c r="J174"/>
  <c r="P173"/>
  <c r="P181" s="1"/>
  <c r="O173"/>
  <c r="N173"/>
  <c r="M173"/>
  <c r="L173"/>
  <c r="K173"/>
  <c r="J173"/>
  <c r="P172"/>
  <c r="O172"/>
  <c r="N172"/>
  <c r="M172"/>
  <c r="L172"/>
  <c r="K172"/>
  <c r="J172"/>
  <c r="P171"/>
  <c r="O171"/>
  <c r="N171"/>
  <c r="M171"/>
  <c r="L171"/>
  <c r="K171"/>
  <c r="J171"/>
  <c r="U163"/>
  <c r="T163"/>
  <c r="Q163"/>
  <c r="P163"/>
  <c r="O163"/>
  <c r="N163"/>
  <c r="M163"/>
  <c r="L163"/>
  <c r="K163"/>
  <c r="J163"/>
  <c r="U162"/>
  <c r="T162"/>
  <c r="Q162"/>
  <c r="P162"/>
  <c r="O162"/>
  <c r="N162"/>
  <c r="M162"/>
  <c r="L162"/>
  <c r="K162"/>
  <c r="J162"/>
  <c r="U161"/>
  <c r="T161"/>
  <c r="Q161"/>
  <c r="P161"/>
  <c r="O161"/>
  <c r="N161"/>
  <c r="M161"/>
  <c r="L161"/>
  <c r="K161"/>
  <c r="J161"/>
  <c r="U160"/>
  <c r="T160"/>
  <c r="Q160"/>
  <c r="P160"/>
  <c r="O160"/>
  <c r="N160"/>
  <c r="M160"/>
  <c r="L160"/>
  <c r="K160"/>
  <c r="J160"/>
  <c r="U159"/>
  <c r="T159"/>
  <c r="Q159"/>
  <c r="P159"/>
  <c r="O159"/>
  <c r="N159"/>
  <c r="M159"/>
  <c r="L159"/>
  <c r="K159"/>
  <c r="J159"/>
  <c r="U158"/>
  <c r="T158"/>
  <c r="Q158"/>
  <c r="P158"/>
  <c r="O158"/>
  <c r="N158"/>
  <c r="M158"/>
  <c r="L158"/>
  <c r="K158"/>
  <c r="J158"/>
  <c r="U157"/>
  <c r="T157"/>
  <c r="Q157"/>
  <c r="P157"/>
  <c r="O157"/>
  <c r="N157"/>
  <c r="M157"/>
  <c r="L157"/>
  <c r="K157"/>
  <c r="J157"/>
  <c r="U156"/>
  <c r="T156"/>
  <c r="Q156"/>
  <c r="P156"/>
  <c r="O156"/>
  <c r="N156"/>
  <c r="M156"/>
  <c r="L156"/>
  <c r="K156"/>
  <c r="J156"/>
  <c r="U155"/>
  <c r="T155"/>
  <c r="Q155"/>
  <c r="P155"/>
  <c r="O155"/>
  <c r="N155"/>
  <c r="M155"/>
  <c r="L155"/>
  <c r="K155"/>
  <c r="J155"/>
  <c r="U154"/>
  <c r="T154"/>
  <c r="Q154"/>
  <c r="P154"/>
  <c r="O154"/>
  <c r="N154"/>
  <c r="M154"/>
  <c r="L154"/>
  <c r="K154"/>
  <c r="J154"/>
  <c r="J164" s="1"/>
  <c r="P147"/>
  <c r="O147"/>
  <c r="N147"/>
  <c r="M147"/>
  <c r="L147"/>
  <c r="K147"/>
  <c r="J147"/>
  <c r="P146"/>
  <c r="O146"/>
  <c r="N146"/>
  <c r="M146"/>
  <c r="L146"/>
  <c r="K146"/>
  <c r="J146"/>
  <c r="P145"/>
  <c r="O145"/>
  <c r="N145"/>
  <c r="M145"/>
  <c r="L145"/>
  <c r="K145"/>
  <c r="J145"/>
  <c r="P144"/>
  <c r="O144"/>
  <c r="N144"/>
  <c r="M144"/>
  <c r="M148" s="1"/>
  <c r="L144"/>
  <c r="K144"/>
  <c r="J144"/>
  <c r="P143"/>
  <c r="O143"/>
  <c r="N143"/>
  <c r="M143"/>
  <c r="L143"/>
  <c r="L148" s="1"/>
  <c r="K143"/>
  <c r="J143"/>
  <c r="T135"/>
  <c r="S135"/>
  <c r="R135"/>
  <c r="Q135"/>
  <c r="P135"/>
  <c r="O135"/>
  <c r="L135"/>
  <c r="K135"/>
  <c r="J135"/>
  <c r="T134"/>
  <c r="S134"/>
  <c r="R134"/>
  <c r="Q134"/>
  <c r="P134"/>
  <c r="O134"/>
  <c r="L134"/>
  <c r="K134"/>
  <c r="J134"/>
  <c r="T133"/>
  <c r="S133"/>
  <c r="R133"/>
  <c r="Q133"/>
  <c r="P133"/>
  <c r="O133"/>
  <c r="L133"/>
  <c r="K133"/>
  <c r="J133"/>
  <c r="T132"/>
  <c r="S132"/>
  <c r="R132"/>
  <c r="Q132"/>
  <c r="P132"/>
  <c r="O132"/>
  <c r="L132"/>
  <c r="K132"/>
  <c r="J132"/>
  <c r="T131"/>
  <c r="T136" s="1"/>
  <c r="S131"/>
  <c r="R131"/>
  <c r="Q131"/>
  <c r="P131"/>
  <c r="O131"/>
  <c r="L131"/>
  <c r="K131"/>
  <c r="J131"/>
  <c r="W122"/>
  <c r="V122"/>
  <c r="U122"/>
  <c r="T122"/>
  <c r="P122"/>
  <c r="O122"/>
  <c r="N122"/>
  <c r="M122"/>
  <c r="L122"/>
  <c r="K122"/>
  <c r="J122"/>
  <c r="W121"/>
  <c r="V121"/>
  <c r="U121"/>
  <c r="T121"/>
  <c r="P121"/>
  <c r="O121"/>
  <c r="N121"/>
  <c r="M121"/>
  <c r="L121"/>
  <c r="K121"/>
  <c r="J121"/>
  <c r="W120"/>
  <c r="V120"/>
  <c r="U120"/>
  <c r="T120"/>
  <c r="P120"/>
  <c r="O120"/>
  <c r="N120"/>
  <c r="M120"/>
  <c r="L120"/>
  <c r="K120"/>
  <c r="J120"/>
  <c r="W119"/>
  <c r="V119"/>
  <c r="U119"/>
  <c r="T119"/>
  <c r="P119"/>
  <c r="O119"/>
  <c r="N119"/>
  <c r="M119"/>
  <c r="L119"/>
  <c r="K119"/>
  <c r="J119"/>
  <c r="W118"/>
  <c r="V118"/>
  <c r="U118"/>
  <c r="T118"/>
  <c r="P118"/>
  <c r="O118"/>
  <c r="N118"/>
  <c r="M118"/>
  <c r="L118"/>
  <c r="K118"/>
  <c r="J118"/>
  <c r="W117"/>
  <c r="V117"/>
  <c r="U117"/>
  <c r="T117"/>
  <c r="P117"/>
  <c r="O117"/>
  <c r="N117"/>
  <c r="M117"/>
  <c r="L117"/>
  <c r="K117"/>
  <c r="J117"/>
  <c r="W116"/>
  <c r="V116"/>
  <c r="U116"/>
  <c r="T116"/>
  <c r="P116"/>
  <c r="O116"/>
  <c r="N116"/>
  <c r="M116"/>
  <c r="L116"/>
  <c r="K116"/>
  <c r="J116"/>
  <c r="W115"/>
  <c r="V115"/>
  <c r="U115"/>
  <c r="T115"/>
  <c r="P115"/>
  <c r="O115"/>
  <c r="N115"/>
  <c r="M115"/>
  <c r="L115"/>
  <c r="K115"/>
  <c r="J115"/>
  <c r="W114"/>
  <c r="V114"/>
  <c r="U114"/>
  <c r="T114"/>
  <c r="P114"/>
  <c r="O114"/>
  <c r="N114"/>
  <c r="M114"/>
  <c r="L114"/>
  <c r="K114"/>
  <c r="J114"/>
  <c r="W113"/>
  <c r="V113"/>
  <c r="U113"/>
  <c r="T113"/>
  <c r="P113"/>
  <c r="O113"/>
  <c r="N113"/>
  <c r="M113"/>
  <c r="L113"/>
  <c r="K113"/>
  <c r="J113"/>
  <c r="W112"/>
  <c r="V112"/>
  <c r="U112"/>
  <c r="T112"/>
  <c r="P112"/>
  <c r="O112"/>
  <c r="N112"/>
  <c r="M112"/>
  <c r="L112"/>
  <c r="K112"/>
  <c r="J112"/>
  <c r="W111"/>
  <c r="W123" s="1"/>
  <c r="V111"/>
  <c r="V123" s="1"/>
  <c r="U111"/>
  <c r="U123" s="1"/>
  <c r="T111"/>
  <c r="T123" s="1"/>
  <c r="P111"/>
  <c r="O111"/>
  <c r="N111"/>
  <c r="M111"/>
  <c r="L111"/>
  <c r="K111"/>
  <c r="J111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AC92"/>
  <c r="AB92"/>
  <c r="AA92"/>
  <c r="Z92"/>
  <c r="Y92"/>
  <c r="X92"/>
  <c r="W92"/>
  <c r="V92"/>
  <c r="U92"/>
  <c r="U104" s="1"/>
  <c r="T92"/>
  <c r="T104" s="1"/>
  <c r="S92"/>
  <c r="S104" s="1"/>
  <c r="R92"/>
  <c r="R104" s="1"/>
  <c r="Q92"/>
  <c r="P92"/>
  <c r="O92"/>
  <c r="N92"/>
  <c r="M92"/>
  <c r="L92"/>
  <c r="K92"/>
  <c r="J92"/>
  <c r="B59"/>
  <c r="B46"/>
  <c r="B47" s="1"/>
  <c r="B48" s="1"/>
  <c r="B49" s="1"/>
  <c r="B50" s="1"/>
  <c r="B51" s="1"/>
  <c r="B52" s="1"/>
  <c r="B53" s="1"/>
  <c r="B54" s="1"/>
  <c r="B38"/>
  <c r="B39" s="1"/>
  <c r="B40" s="1"/>
  <c r="B16"/>
  <c r="B17" s="1"/>
  <c r="B18" s="1"/>
  <c r="B19" s="1"/>
  <c r="B20" s="1"/>
  <c r="B21" s="1"/>
  <c r="B22" s="1"/>
  <c r="B23" s="1"/>
  <c r="B24" s="1"/>
  <c r="B25" s="1"/>
  <c r="B15"/>
  <c r="D4"/>
  <c r="D3"/>
  <c r="D4" i="8"/>
  <c r="D3"/>
  <c r="O247"/>
  <c r="N247"/>
  <c r="U242"/>
  <c r="T242"/>
  <c r="S242"/>
  <c r="R242"/>
  <c r="Q242"/>
  <c r="P242"/>
  <c r="O242"/>
  <c r="N242"/>
  <c r="M231"/>
  <c r="L231"/>
  <c r="K231"/>
  <c r="J231"/>
  <c r="M230"/>
  <c r="L230"/>
  <c r="K230"/>
  <c r="J230"/>
  <c r="M229"/>
  <c r="L229"/>
  <c r="K229"/>
  <c r="J229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16"/>
  <c r="N221" s="1"/>
  <c r="M216"/>
  <c r="L216"/>
  <c r="K216"/>
  <c r="J216"/>
  <c r="P206"/>
  <c r="O206"/>
  <c r="N206"/>
  <c r="M206"/>
  <c r="L206"/>
  <c r="K206"/>
  <c r="J206"/>
  <c r="P205"/>
  <c r="O205"/>
  <c r="N205"/>
  <c r="M205"/>
  <c r="L205"/>
  <c r="K205"/>
  <c r="J205"/>
  <c r="P204"/>
  <c r="O204"/>
  <c r="N204"/>
  <c r="M204"/>
  <c r="L204"/>
  <c r="K204"/>
  <c r="J204"/>
  <c r="P203"/>
  <c r="O203"/>
  <c r="N203"/>
  <c r="M203"/>
  <c r="L203"/>
  <c r="K203"/>
  <c r="J203"/>
  <c r="J207" s="1"/>
  <c r="P202"/>
  <c r="O202"/>
  <c r="N202"/>
  <c r="M202"/>
  <c r="L202"/>
  <c r="K202"/>
  <c r="J202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M195" s="1"/>
  <c r="L190"/>
  <c r="L195" s="1"/>
  <c r="K190"/>
  <c r="K195" s="1"/>
  <c r="J190"/>
  <c r="J195" s="1"/>
  <c r="P180"/>
  <c r="O180"/>
  <c r="N180"/>
  <c r="M180"/>
  <c r="L180"/>
  <c r="K180"/>
  <c r="J180"/>
  <c r="P179"/>
  <c r="O179"/>
  <c r="N179"/>
  <c r="M179"/>
  <c r="L179"/>
  <c r="K179"/>
  <c r="J179"/>
  <c r="P178"/>
  <c r="O178"/>
  <c r="N178"/>
  <c r="M178"/>
  <c r="L178"/>
  <c r="K178"/>
  <c r="J178"/>
  <c r="P177"/>
  <c r="O177"/>
  <c r="N177"/>
  <c r="M177"/>
  <c r="L177"/>
  <c r="K177"/>
  <c r="J177"/>
  <c r="P176"/>
  <c r="O176"/>
  <c r="N176"/>
  <c r="M176"/>
  <c r="L176"/>
  <c r="K176"/>
  <c r="J176"/>
  <c r="P175"/>
  <c r="O175"/>
  <c r="N175"/>
  <c r="M175"/>
  <c r="L175"/>
  <c r="K175"/>
  <c r="J175"/>
  <c r="P174"/>
  <c r="O174"/>
  <c r="N174"/>
  <c r="M174"/>
  <c r="L174"/>
  <c r="K174"/>
  <c r="J174"/>
  <c r="P173"/>
  <c r="O173"/>
  <c r="N173"/>
  <c r="M173"/>
  <c r="L173"/>
  <c r="K173"/>
  <c r="J173"/>
  <c r="P172"/>
  <c r="P181" s="1"/>
  <c r="O172"/>
  <c r="N172"/>
  <c r="M172"/>
  <c r="L172"/>
  <c r="K172"/>
  <c r="J172"/>
  <c r="P171"/>
  <c r="O171"/>
  <c r="N171"/>
  <c r="M171"/>
  <c r="L171"/>
  <c r="K171"/>
  <c r="K181" s="1"/>
  <c r="J171"/>
  <c r="U163"/>
  <c r="T163"/>
  <c r="Q163"/>
  <c r="P163"/>
  <c r="O163"/>
  <c r="N163"/>
  <c r="M163"/>
  <c r="L163"/>
  <c r="K163"/>
  <c r="J163"/>
  <c r="U162"/>
  <c r="T162"/>
  <c r="Q162"/>
  <c r="P162"/>
  <c r="O162"/>
  <c r="N162"/>
  <c r="M162"/>
  <c r="L162"/>
  <c r="K162"/>
  <c r="J162"/>
  <c r="U161"/>
  <c r="T161"/>
  <c r="Q161"/>
  <c r="P161"/>
  <c r="O161"/>
  <c r="N161"/>
  <c r="M161"/>
  <c r="L161"/>
  <c r="K161"/>
  <c r="J161"/>
  <c r="U160"/>
  <c r="T160"/>
  <c r="Q160"/>
  <c r="P160"/>
  <c r="O160"/>
  <c r="N160"/>
  <c r="M160"/>
  <c r="L160"/>
  <c r="K160"/>
  <c r="J160"/>
  <c r="U159"/>
  <c r="T159"/>
  <c r="Q159"/>
  <c r="P159"/>
  <c r="O159"/>
  <c r="N159"/>
  <c r="M159"/>
  <c r="L159"/>
  <c r="K159"/>
  <c r="J159"/>
  <c r="U158"/>
  <c r="T158"/>
  <c r="Q158"/>
  <c r="P158"/>
  <c r="O158"/>
  <c r="N158"/>
  <c r="M158"/>
  <c r="L158"/>
  <c r="K158"/>
  <c r="J158"/>
  <c r="U157"/>
  <c r="T157"/>
  <c r="Q157"/>
  <c r="P157"/>
  <c r="O157"/>
  <c r="N157"/>
  <c r="M157"/>
  <c r="L157"/>
  <c r="K157"/>
  <c r="J157"/>
  <c r="U156"/>
  <c r="T156"/>
  <c r="Q156"/>
  <c r="P156"/>
  <c r="O156"/>
  <c r="N156"/>
  <c r="M156"/>
  <c r="L156"/>
  <c r="K156"/>
  <c r="J156"/>
  <c r="U155"/>
  <c r="T155"/>
  <c r="Q155"/>
  <c r="P155"/>
  <c r="O155"/>
  <c r="N155"/>
  <c r="M155"/>
  <c r="L155"/>
  <c r="K155"/>
  <c r="J155"/>
  <c r="U154"/>
  <c r="T154"/>
  <c r="Q154"/>
  <c r="P154"/>
  <c r="O154"/>
  <c r="O164" s="1"/>
  <c r="N154"/>
  <c r="M154"/>
  <c r="L154"/>
  <c r="K154"/>
  <c r="J154"/>
  <c r="P147"/>
  <c r="O147"/>
  <c r="N147"/>
  <c r="M147"/>
  <c r="L147"/>
  <c r="K147"/>
  <c r="J147"/>
  <c r="P146"/>
  <c r="O146"/>
  <c r="N146"/>
  <c r="M146"/>
  <c r="L146"/>
  <c r="K146"/>
  <c r="J146"/>
  <c r="P145"/>
  <c r="O145"/>
  <c r="N145"/>
  <c r="M145"/>
  <c r="L145"/>
  <c r="K145"/>
  <c r="J145"/>
  <c r="P144"/>
  <c r="O144"/>
  <c r="O148" s="1"/>
  <c r="N144"/>
  <c r="M144"/>
  <c r="L144"/>
  <c r="K144"/>
  <c r="J144"/>
  <c r="P143"/>
  <c r="O143"/>
  <c r="N143"/>
  <c r="M143"/>
  <c r="L143"/>
  <c r="K143"/>
  <c r="J143"/>
  <c r="T135"/>
  <c r="S135"/>
  <c r="R135"/>
  <c r="Q135"/>
  <c r="P135"/>
  <c r="O135"/>
  <c r="L135"/>
  <c r="K135"/>
  <c r="J135"/>
  <c r="T134"/>
  <c r="S134"/>
  <c r="R134"/>
  <c r="Q134"/>
  <c r="P134"/>
  <c r="O134"/>
  <c r="L134"/>
  <c r="K134"/>
  <c r="J134"/>
  <c r="T133"/>
  <c r="S133"/>
  <c r="R133"/>
  <c r="Q133"/>
  <c r="P133"/>
  <c r="O133"/>
  <c r="L133"/>
  <c r="K133"/>
  <c r="J133"/>
  <c r="T132"/>
  <c r="S132"/>
  <c r="R132"/>
  <c r="Q132"/>
  <c r="P132"/>
  <c r="O132"/>
  <c r="L132"/>
  <c r="L136" s="1"/>
  <c r="K132"/>
  <c r="J132"/>
  <c r="T131"/>
  <c r="S131"/>
  <c r="R131"/>
  <c r="Q131"/>
  <c r="P131"/>
  <c r="O131"/>
  <c r="L131"/>
  <c r="K131"/>
  <c r="J131"/>
  <c r="W122"/>
  <c r="V122"/>
  <c r="U122"/>
  <c r="T122"/>
  <c r="P122"/>
  <c r="O122"/>
  <c r="N122"/>
  <c r="M122"/>
  <c r="L122"/>
  <c r="K122"/>
  <c r="J122"/>
  <c r="W121"/>
  <c r="V121"/>
  <c r="U121"/>
  <c r="T121"/>
  <c r="P121"/>
  <c r="O121"/>
  <c r="N121"/>
  <c r="M121"/>
  <c r="L121"/>
  <c r="K121"/>
  <c r="J121"/>
  <c r="W120"/>
  <c r="V120"/>
  <c r="U120"/>
  <c r="T120"/>
  <c r="P120"/>
  <c r="O120"/>
  <c r="N120"/>
  <c r="M120"/>
  <c r="L120"/>
  <c r="K120"/>
  <c r="J120"/>
  <c r="W119"/>
  <c r="V119"/>
  <c r="U119"/>
  <c r="T119"/>
  <c r="P119"/>
  <c r="O119"/>
  <c r="N119"/>
  <c r="M119"/>
  <c r="L119"/>
  <c r="K119"/>
  <c r="J119"/>
  <c r="W118"/>
  <c r="V118"/>
  <c r="U118"/>
  <c r="T118"/>
  <c r="P118"/>
  <c r="O118"/>
  <c r="N118"/>
  <c r="M118"/>
  <c r="L118"/>
  <c r="K118"/>
  <c r="J118"/>
  <c r="W117"/>
  <c r="V117"/>
  <c r="U117"/>
  <c r="T117"/>
  <c r="P117"/>
  <c r="O117"/>
  <c r="N117"/>
  <c r="M117"/>
  <c r="L117"/>
  <c r="K117"/>
  <c r="J117"/>
  <c r="W116"/>
  <c r="V116"/>
  <c r="U116"/>
  <c r="T116"/>
  <c r="P116"/>
  <c r="O116"/>
  <c r="N116"/>
  <c r="M116"/>
  <c r="L116"/>
  <c r="K116"/>
  <c r="J116"/>
  <c r="W115"/>
  <c r="V115"/>
  <c r="U115"/>
  <c r="T115"/>
  <c r="P115"/>
  <c r="O115"/>
  <c r="N115"/>
  <c r="M115"/>
  <c r="L115"/>
  <c r="K115"/>
  <c r="J115"/>
  <c r="W114"/>
  <c r="V114"/>
  <c r="U114"/>
  <c r="T114"/>
  <c r="P114"/>
  <c r="O114"/>
  <c r="N114"/>
  <c r="M114"/>
  <c r="L114"/>
  <c r="K114"/>
  <c r="J114"/>
  <c r="W113"/>
  <c r="V113"/>
  <c r="U113"/>
  <c r="T113"/>
  <c r="P113"/>
  <c r="O113"/>
  <c r="N113"/>
  <c r="M113"/>
  <c r="L113"/>
  <c r="K113"/>
  <c r="J113"/>
  <c r="W112"/>
  <c r="V112"/>
  <c r="U112"/>
  <c r="T112"/>
  <c r="P112"/>
  <c r="O112"/>
  <c r="N112"/>
  <c r="M112"/>
  <c r="L112"/>
  <c r="K112"/>
  <c r="J112"/>
  <c r="W111"/>
  <c r="W123" s="1"/>
  <c r="V111"/>
  <c r="V123" s="1"/>
  <c r="U111"/>
  <c r="U123" s="1"/>
  <c r="T111"/>
  <c r="T123" s="1"/>
  <c r="P111"/>
  <c r="O111"/>
  <c r="N111"/>
  <c r="M111"/>
  <c r="L111"/>
  <c r="K111"/>
  <c r="K123" s="1"/>
  <c r="J111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AC92"/>
  <c r="AB92"/>
  <c r="AA92"/>
  <c r="Z92"/>
  <c r="Y92"/>
  <c r="X92"/>
  <c r="W92"/>
  <c r="W104" s="1"/>
  <c r="V92"/>
  <c r="V104" s="1"/>
  <c r="U92"/>
  <c r="U104" s="1"/>
  <c r="T92"/>
  <c r="T104" s="1"/>
  <c r="S92"/>
  <c r="R92"/>
  <c r="Q92"/>
  <c r="P92"/>
  <c r="O92"/>
  <c r="N92"/>
  <c r="M92"/>
  <c r="L92"/>
  <c r="K92"/>
  <c r="K104" s="1"/>
  <c r="J92"/>
  <c r="J104" s="1"/>
  <c r="B59"/>
  <c r="B46"/>
  <c r="B47" s="1"/>
  <c r="B48" s="1"/>
  <c r="B49" s="1"/>
  <c r="B50" s="1"/>
  <c r="B51" s="1"/>
  <c r="B52" s="1"/>
  <c r="B53" s="1"/>
  <c r="B54" s="1"/>
  <c r="B39"/>
  <c r="B40" s="1"/>
  <c r="B38"/>
  <c r="B15"/>
  <c r="B16" s="1"/>
  <c r="B17" s="1"/>
  <c r="B18" s="1"/>
  <c r="B19" s="1"/>
  <c r="B20" s="1"/>
  <c r="B21" s="1"/>
  <c r="B22" s="1"/>
  <c r="B23" s="1"/>
  <c r="B24" s="1"/>
  <c r="B25" s="1"/>
  <c r="X93" i="5"/>
  <c r="X94"/>
  <c r="X95"/>
  <c r="X96"/>
  <c r="X97"/>
  <c r="X98"/>
  <c r="X99"/>
  <c r="X100"/>
  <c r="X101"/>
  <c r="X102"/>
  <c r="X103"/>
  <c r="W93"/>
  <c r="W94"/>
  <c r="W95"/>
  <c r="W96"/>
  <c r="W97"/>
  <c r="W98"/>
  <c r="W99"/>
  <c r="W100"/>
  <c r="W101"/>
  <c r="W102"/>
  <c r="W103"/>
  <c r="V93"/>
  <c r="V94"/>
  <c r="V95"/>
  <c r="V96"/>
  <c r="V97"/>
  <c r="V98"/>
  <c r="V99"/>
  <c r="V100"/>
  <c r="V101"/>
  <c r="V102"/>
  <c r="V103"/>
  <c r="U93"/>
  <c r="U94"/>
  <c r="U95"/>
  <c r="U96"/>
  <c r="U97"/>
  <c r="U98"/>
  <c r="U99"/>
  <c r="U100"/>
  <c r="U101"/>
  <c r="U102"/>
  <c r="U103"/>
  <c r="T103"/>
  <c r="T93"/>
  <c r="T94"/>
  <c r="T95"/>
  <c r="T96"/>
  <c r="T97"/>
  <c r="T98"/>
  <c r="T99"/>
  <c r="T100"/>
  <c r="T101"/>
  <c r="T102"/>
  <c r="S93"/>
  <c r="S94"/>
  <c r="S95"/>
  <c r="S96"/>
  <c r="S97"/>
  <c r="S98"/>
  <c r="S99"/>
  <c r="S100"/>
  <c r="S101"/>
  <c r="S102"/>
  <c r="S103"/>
  <c r="R93"/>
  <c r="R94"/>
  <c r="R95"/>
  <c r="R96"/>
  <c r="R97"/>
  <c r="R98"/>
  <c r="R99"/>
  <c r="R100"/>
  <c r="R101"/>
  <c r="R102"/>
  <c r="R103"/>
  <c r="Q93"/>
  <c r="Q94"/>
  <c r="Q95"/>
  <c r="Q96"/>
  <c r="Q97"/>
  <c r="Q98"/>
  <c r="Q99"/>
  <c r="Q100"/>
  <c r="Q101"/>
  <c r="Q102"/>
  <c r="Q103"/>
  <c r="P93"/>
  <c r="P94"/>
  <c r="P95"/>
  <c r="P96"/>
  <c r="P97"/>
  <c r="P98"/>
  <c r="P99"/>
  <c r="P100"/>
  <c r="P101"/>
  <c r="P102"/>
  <c r="P103"/>
  <c r="O103"/>
  <c r="O93"/>
  <c r="O94"/>
  <c r="O95"/>
  <c r="O96"/>
  <c r="O97"/>
  <c r="O98"/>
  <c r="O99"/>
  <c r="O100"/>
  <c r="O101"/>
  <c r="O102"/>
  <c r="N93"/>
  <c r="N94"/>
  <c r="N95"/>
  <c r="N96"/>
  <c r="N97"/>
  <c r="N98"/>
  <c r="N99"/>
  <c r="N100"/>
  <c r="N101"/>
  <c r="N102"/>
  <c r="N103"/>
  <c r="M93"/>
  <c r="M94"/>
  <c r="M95"/>
  <c r="M96"/>
  <c r="M97"/>
  <c r="M98"/>
  <c r="M99"/>
  <c r="M100"/>
  <c r="M101"/>
  <c r="M102"/>
  <c r="M103"/>
  <c r="L103"/>
  <c r="L93"/>
  <c r="L94"/>
  <c r="L95"/>
  <c r="L96"/>
  <c r="L97"/>
  <c r="L98"/>
  <c r="L99"/>
  <c r="L100"/>
  <c r="L101"/>
  <c r="L102"/>
  <c r="K93"/>
  <c r="K94"/>
  <c r="K95"/>
  <c r="K96"/>
  <c r="K97"/>
  <c r="K98"/>
  <c r="K99"/>
  <c r="K100"/>
  <c r="K101"/>
  <c r="K102"/>
  <c r="K103"/>
  <c r="J93"/>
  <c r="J94"/>
  <c r="J95"/>
  <c r="J96"/>
  <c r="J97"/>
  <c r="J98"/>
  <c r="J99"/>
  <c r="J100"/>
  <c r="J101"/>
  <c r="J102"/>
  <c r="P92"/>
  <c r="N92"/>
  <c r="P203"/>
  <c r="P204"/>
  <c r="P205"/>
  <c r="P206"/>
  <c r="O203"/>
  <c r="O204"/>
  <c r="O205"/>
  <c r="O206"/>
  <c r="N203"/>
  <c r="N204"/>
  <c r="N205"/>
  <c r="N206"/>
  <c r="M203"/>
  <c r="M204"/>
  <c r="M205"/>
  <c r="M206"/>
  <c r="L203"/>
  <c r="L204"/>
  <c r="L205"/>
  <c r="L206"/>
  <c r="K206"/>
  <c r="K203"/>
  <c r="K204"/>
  <c r="K205"/>
  <c r="J203"/>
  <c r="J204"/>
  <c r="J205"/>
  <c r="J206"/>
  <c r="O202"/>
  <c r="N202"/>
  <c r="M202"/>
  <c r="L202"/>
  <c r="K202"/>
  <c r="J202"/>
  <c r="P172"/>
  <c r="P173"/>
  <c r="P174"/>
  <c r="P175"/>
  <c r="P176"/>
  <c r="P177"/>
  <c r="P178"/>
  <c r="P179"/>
  <c r="P180"/>
  <c r="O172"/>
  <c r="O173"/>
  <c r="O174"/>
  <c r="O175"/>
  <c r="O176"/>
  <c r="O177"/>
  <c r="O178"/>
  <c r="O179"/>
  <c r="O180"/>
  <c r="N172"/>
  <c r="N173"/>
  <c r="N174"/>
  <c r="N175"/>
  <c r="N176"/>
  <c r="N177"/>
  <c r="N178"/>
  <c r="N179"/>
  <c r="N180"/>
  <c r="M172"/>
  <c r="M173"/>
  <c r="M174"/>
  <c r="M175"/>
  <c r="M176"/>
  <c r="M177"/>
  <c r="M178"/>
  <c r="M179"/>
  <c r="M180"/>
  <c r="L172"/>
  <c r="L173"/>
  <c r="L174"/>
  <c r="L175"/>
  <c r="L176"/>
  <c r="L177"/>
  <c r="L178"/>
  <c r="L179"/>
  <c r="L180"/>
  <c r="K172"/>
  <c r="K173"/>
  <c r="K174"/>
  <c r="K175"/>
  <c r="K176"/>
  <c r="K177"/>
  <c r="K178"/>
  <c r="K179"/>
  <c r="K180"/>
  <c r="J180"/>
  <c r="J172"/>
  <c r="J173"/>
  <c r="J174"/>
  <c r="J175"/>
  <c r="J176"/>
  <c r="J177"/>
  <c r="J178"/>
  <c r="J179"/>
  <c r="O171"/>
  <c r="N171"/>
  <c r="M171"/>
  <c r="L171"/>
  <c r="K171"/>
  <c r="J171"/>
  <c r="J111"/>
  <c r="O144"/>
  <c r="O145"/>
  <c r="O146"/>
  <c r="O147"/>
  <c r="O143"/>
  <c r="N144"/>
  <c r="N145"/>
  <c r="N146"/>
  <c r="N147"/>
  <c r="N143"/>
  <c r="M144"/>
  <c r="M145"/>
  <c r="M146"/>
  <c r="M147"/>
  <c r="M143"/>
  <c r="L144"/>
  <c r="L145"/>
  <c r="L146"/>
  <c r="L147"/>
  <c r="L143"/>
  <c r="K144"/>
  <c r="K145"/>
  <c r="K146"/>
  <c r="K143"/>
  <c r="J144"/>
  <c r="J145"/>
  <c r="J146"/>
  <c r="J147"/>
  <c r="J143"/>
  <c r="O112"/>
  <c r="O113"/>
  <c r="O114"/>
  <c r="O115"/>
  <c r="O116"/>
  <c r="O117"/>
  <c r="O118"/>
  <c r="O119"/>
  <c r="O120"/>
  <c r="O121"/>
  <c r="O122"/>
  <c r="O111"/>
  <c r="K147"/>
  <c r="N112"/>
  <c r="N113"/>
  <c r="N114"/>
  <c r="N115"/>
  <c r="N116"/>
  <c r="N117"/>
  <c r="N118"/>
  <c r="N119"/>
  <c r="N120"/>
  <c r="N121"/>
  <c r="N122"/>
  <c r="N111"/>
  <c r="M112"/>
  <c r="M113"/>
  <c r="M114"/>
  <c r="M115"/>
  <c r="M116"/>
  <c r="M117"/>
  <c r="M118"/>
  <c r="M119"/>
  <c r="M120"/>
  <c r="M121"/>
  <c r="M122"/>
  <c r="M111"/>
  <c r="L112"/>
  <c r="L113"/>
  <c r="L114"/>
  <c r="L115"/>
  <c r="L116"/>
  <c r="L117"/>
  <c r="L118"/>
  <c r="L119"/>
  <c r="L120"/>
  <c r="L121"/>
  <c r="L122"/>
  <c r="L111"/>
  <c r="K112"/>
  <c r="K113"/>
  <c r="K114"/>
  <c r="K115"/>
  <c r="K116"/>
  <c r="K117"/>
  <c r="K118"/>
  <c r="K119"/>
  <c r="K120"/>
  <c r="K121"/>
  <c r="K122"/>
  <c r="K111"/>
  <c r="AC104" i="8" l="1"/>
  <c r="P104"/>
  <c r="AB104"/>
  <c r="P123"/>
  <c r="J232"/>
  <c r="N104" i="9"/>
  <c r="Z104"/>
  <c r="N123"/>
  <c r="P136"/>
  <c r="S136"/>
  <c r="T164"/>
  <c r="N181"/>
  <c r="L181"/>
  <c r="L207"/>
  <c r="L181" i="8"/>
  <c r="AC104" i="9"/>
  <c r="O104" i="8"/>
  <c r="AA104"/>
  <c r="O123"/>
  <c r="K148"/>
  <c r="U164"/>
  <c r="O181"/>
  <c r="M181"/>
  <c r="N207"/>
  <c r="J221"/>
  <c r="M104" i="9"/>
  <c r="Y104"/>
  <c r="M123"/>
  <c r="P148"/>
  <c r="Q164"/>
  <c r="M181"/>
  <c r="S104" i="8"/>
  <c r="M232"/>
  <c r="N104"/>
  <c r="Z104"/>
  <c r="N123"/>
  <c r="P136"/>
  <c r="J148"/>
  <c r="J149" s="1"/>
  <c r="T164"/>
  <c r="N181"/>
  <c r="M207"/>
  <c r="L104" i="9"/>
  <c r="X104"/>
  <c r="L123"/>
  <c r="J124" s="1"/>
  <c r="L136"/>
  <c r="Q136"/>
  <c r="P164"/>
  <c r="J207"/>
  <c r="J208" s="1"/>
  <c r="M221"/>
  <c r="M104" i="8"/>
  <c r="Y104"/>
  <c r="M123"/>
  <c r="O136"/>
  <c r="R136"/>
  <c r="P148"/>
  <c r="Q164"/>
  <c r="K104" i="9"/>
  <c r="W104"/>
  <c r="K123"/>
  <c r="N148"/>
  <c r="O164"/>
  <c r="K181"/>
  <c r="M195"/>
  <c r="L104" i="8"/>
  <c r="J105" s="1"/>
  <c r="X104"/>
  <c r="L123"/>
  <c r="Q136"/>
  <c r="P164"/>
  <c r="J104" i="9"/>
  <c r="V104"/>
  <c r="J123"/>
  <c r="J136"/>
  <c r="J137" s="1"/>
  <c r="O136"/>
  <c r="N164"/>
  <c r="J165" s="1"/>
  <c r="J181"/>
  <c r="J182" s="1"/>
  <c r="L195"/>
  <c r="O207"/>
  <c r="K221"/>
  <c r="M164"/>
  <c r="K195"/>
  <c r="J196" s="1"/>
  <c r="J123" i="8"/>
  <c r="J136"/>
  <c r="M148"/>
  <c r="N164"/>
  <c r="J181"/>
  <c r="J182" s="1"/>
  <c r="P207"/>
  <c r="L221"/>
  <c r="K136" i="9"/>
  <c r="L164"/>
  <c r="M207"/>
  <c r="N221"/>
  <c r="L148" i="8"/>
  <c r="M164"/>
  <c r="O207"/>
  <c r="K221"/>
  <c r="J222" s="1"/>
  <c r="J148" i="9"/>
  <c r="O148"/>
  <c r="K164"/>
  <c r="L232"/>
  <c r="K136" i="8"/>
  <c r="L164"/>
  <c r="P207" i="9"/>
  <c r="J232"/>
  <c r="Q104"/>
  <c r="R104" i="8"/>
  <c r="T136"/>
  <c r="N148"/>
  <c r="J164"/>
  <c r="L207"/>
  <c r="M221"/>
  <c r="L232"/>
  <c r="P104" i="9"/>
  <c r="AB104"/>
  <c r="P123"/>
  <c r="R136"/>
  <c r="J221"/>
  <c r="J222" s="1"/>
  <c r="K164" i="8"/>
  <c r="Q104"/>
  <c r="S136"/>
  <c r="K207"/>
  <c r="J208" s="1"/>
  <c r="K232"/>
  <c r="O104" i="9"/>
  <c r="AA104"/>
  <c r="O123"/>
  <c r="K148"/>
  <c r="U164"/>
  <c r="O181"/>
  <c r="J105"/>
  <c r="O137"/>
  <c r="J196" i="8"/>
  <c r="O137"/>
  <c r="J165" l="1"/>
  <c r="J149" i="9"/>
  <c r="K239" s="1"/>
  <c r="J124" i="8"/>
  <c r="K239" s="1"/>
  <c r="J137"/>
  <c r="O247" i="5"/>
  <c r="N247"/>
  <c r="U242"/>
  <c r="T242"/>
  <c r="S242"/>
  <c r="R242"/>
  <c r="Q242"/>
  <c r="P242"/>
  <c r="O242"/>
  <c r="N242"/>
  <c r="M231"/>
  <c r="L231"/>
  <c r="K231"/>
  <c r="J231"/>
  <c r="M230"/>
  <c r="L230"/>
  <c r="K230"/>
  <c r="J230"/>
  <c r="M229"/>
  <c r="L229"/>
  <c r="K229"/>
  <c r="K232" s="1"/>
  <c r="J229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16"/>
  <c r="M216"/>
  <c r="L216"/>
  <c r="K216"/>
  <c r="J216"/>
  <c r="P202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P171"/>
  <c r="U163"/>
  <c r="T163"/>
  <c r="Q163"/>
  <c r="P163"/>
  <c r="O163"/>
  <c r="N163"/>
  <c r="M163"/>
  <c r="L163"/>
  <c r="K163"/>
  <c r="J163"/>
  <c r="U162"/>
  <c r="T162"/>
  <c r="Q162"/>
  <c r="P162"/>
  <c r="O162"/>
  <c r="N162"/>
  <c r="M162"/>
  <c r="L162"/>
  <c r="K162"/>
  <c r="J162"/>
  <c r="U161"/>
  <c r="T161"/>
  <c r="Q161"/>
  <c r="P161"/>
  <c r="O161"/>
  <c r="N161"/>
  <c r="M161"/>
  <c r="L161"/>
  <c r="K161"/>
  <c r="J161"/>
  <c r="U160"/>
  <c r="T160"/>
  <c r="Q160"/>
  <c r="P160"/>
  <c r="O160"/>
  <c r="N160"/>
  <c r="M160"/>
  <c r="L160"/>
  <c r="K160"/>
  <c r="J160"/>
  <c r="U159"/>
  <c r="T159"/>
  <c r="Q159"/>
  <c r="P159"/>
  <c r="O159"/>
  <c r="N159"/>
  <c r="M159"/>
  <c r="L159"/>
  <c r="K159"/>
  <c r="J159"/>
  <c r="U158"/>
  <c r="T158"/>
  <c r="Q158"/>
  <c r="P158"/>
  <c r="O158"/>
  <c r="N158"/>
  <c r="M158"/>
  <c r="L158"/>
  <c r="K158"/>
  <c r="J158"/>
  <c r="U157"/>
  <c r="T157"/>
  <c r="Q157"/>
  <c r="P157"/>
  <c r="O157"/>
  <c r="N157"/>
  <c r="M157"/>
  <c r="L157"/>
  <c r="K157"/>
  <c r="J157"/>
  <c r="U156"/>
  <c r="T156"/>
  <c r="Q156"/>
  <c r="P156"/>
  <c r="O156"/>
  <c r="N156"/>
  <c r="M156"/>
  <c r="L156"/>
  <c r="K156"/>
  <c r="J156"/>
  <c r="U155"/>
  <c r="T155"/>
  <c r="Q155"/>
  <c r="P155"/>
  <c r="O155"/>
  <c r="N155"/>
  <c r="M155"/>
  <c r="L155"/>
  <c r="K155"/>
  <c r="J155"/>
  <c r="U154"/>
  <c r="T154"/>
  <c r="Q154"/>
  <c r="P154"/>
  <c r="O154"/>
  <c r="N154"/>
  <c r="M154"/>
  <c r="L154"/>
  <c r="K154"/>
  <c r="J154"/>
  <c r="P147"/>
  <c r="P146"/>
  <c r="P145"/>
  <c r="P144"/>
  <c r="P143"/>
  <c r="N148"/>
  <c r="J148"/>
  <c r="T135"/>
  <c r="S135"/>
  <c r="R135"/>
  <c r="Q135"/>
  <c r="P135"/>
  <c r="O135"/>
  <c r="L135"/>
  <c r="K135"/>
  <c r="J135"/>
  <c r="T134"/>
  <c r="S134"/>
  <c r="R134"/>
  <c r="Q134"/>
  <c r="P134"/>
  <c r="O134"/>
  <c r="L134"/>
  <c r="K134"/>
  <c r="J134"/>
  <c r="T133"/>
  <c r="S133"/>
  <c r="R133"/>
  <c r="Q133"/>
  <c r="P133"/>
  <c r="O133"/>
  <c r="L133"/>
  <c r="K133"/>
  <c r="J133"/>
  <c r="T132"/>
  <c r="S132"/>
  <c r="R132"/>
  <c r="Q132"/>
  <c r="P132"/>
  <c r="O132"/>
  <c r="L132"/>
  <c r="K132"/>
  <c r="J132"/>
  <c r="T131"/>
  <c r="S131"/>
  <c r="R131"/>
  <c r="Q131"/>
  <c r="P131"/>
  <c r="O131"/>
  <c r="L131"/>
  <c r="K131"/>
  <c r="J131"/>
  <c r="W122"/>
  <c r="V122"/>
  <c r="U122"/>
  <c r="T122"/>
  <c r="P122"/>
  <c r="J122"/>
  <c r="W121"/>
  <c r="V121"/>
  <c r="U121"/>
  <c r="T121"/>
  <c r="P121"/>
  <c r="J121"/>
  <c r="W120"/>
  <c r="V120"/>
  <c r="U120"/>
  <c r="T120"/>
  <c r="P120"/>
  <c r="J120"/>
  <c r="W119"/>
  <c r="V119"/>
  <c r="U119"/>
  <c r="T119"/>
  <c r="P119"/>
  <c r="J119"/>
  <c r="W118"/>
  <c r="V118"/>
  <c r="U118"/>
  <c r="T118"/>
  <c r="P118"/>
  <c r="J118"/>
  <c r="W117"/>
  <c r="V117"/>
  <c r="U117"/>
  <c r="T117"/>
  <c r="P117"/>
  <c r="J117"/>
  <c r="W116"/>
  <c r="V116"/>
  <c r="U116"/>
  <c r="T116"/>
  <c r="P116"/>
  <c r="J116"/>
  <c r="W115"/>
  <c r="V115"/>
  <c r="U115"/>
  <c r="T115"/>
  <c r="P115"/>
  <c r="J115"/>
  <c r="W114"/>
  <c r="V114"/>
  <c r="U114"/>
  <c r="T114"/>
  <c r="P114"/>
  <c r="J114"/>
  <c r="W113"/>
  <c r="V113"/>
  <c r="U113"/>
  <c r="T113"/>
  <c r="P113"/>
  <c r="J113"/>
  <c r="W112"/>
  <c r="V112"/>
  <c r="U112"/>
  <c r="T112"/>
  <c r="P112"/>
  <c r="J112"/>
  <c r="W111"/>
  <c r="W123" s="1"/>
  <c r="V111"/>
  <c r="V123" s="1"/>
  <c r="U111"/>
  <c r="U123" s="1"/>
  <c r="T111"/>
  <c r="T123" s="1"/>
  <c r="P111"/>
  <c r="O123"/>
  <c r="K123"/>
  <c r="AC103"/>
  <c r="AB103"/>
  <c r="AA103"/>
  <c r="Z103"/>
  <c r="Y103"/>
  <c r="J103"/>
  <c r="AC102"/>
  <c r="AB102"/>
  <c r="AA102"/>
  <c r="Z102"/>
  <c r="Y102"/>
  <c r="AC101"/>
  <c r="AB101"/>
  <c r="AA101"/>
  <c r="Z101"/>
  <c r="Y101"/>
  <c r="AC100"/>
  <c r="AB100"/>
  <c r="AA100"/>
  <c r="Z100"/>
  <c r="Y100"/>
  <c r="AC99"/>
  <c r="AB99"/>
  <c r="AA99"/>
  <c r="Z99"/>
  <c r="Y99"/>
  <c r="AC98"/>
  <c r="AB98"/>
  <c r="AA98"/>
  <c r="Z98"/>
  <c r="Y98"/>
  <c r="AC97"/>
  <c r="AB97"/>
  <c r="AA97"/>
  <c r="Z97"/>
  <c r="Y97"/>
  <c r="AC96"/>
  <c r="AB96"/>
  <c r="AA96"/>
  <c r="Z96"/>
  <c r="Y96"/>
  <c r="AC95"/>
  <c r="AB95"/>
  <c r="AA95"/>
  <c r="Z95"/>
  <c r="Y95"/>
  <c r="AC94"/>
  <c r="AB94"/>
  <c r="AA94"/>
  <c r="Z94"/>
  <c r="Y94"/>
  <c r="AC93"/>
  <c r="AB93"/>
  <c r="AA93"/>
  <c r="Z93"/>
  <c r="Y93"/>
  <c r="AC92"/>
  <c r="AB92"/>
  <c r="AA92"/>
  <c r="Z92"/>
  <c r="Y92"/>
  <c r="X92"/>
  <c r="X104" s="1"/>
  <c r="W92"/>
  <c r="W104" s="1"/>
  <c r="V92"/>
  <c r="V104" s="1"/>
  <c r="U92"/>
  <c r="U104" s="1"/>
  <c r="T92"/>
  <c r="T104" s="1"/>
  <c r="S92"/>
  <c r="S104" s="1"/>
  <c r="R92"/>
  <c r="R104" s="1"/>
  <c r="Q92"/>
  <c r="Q104" s="1"/>
  <c r="P104"/>
  <c r="O92"/>
  <c r="O104" s="1"/>
  <c r="N104"/>
  <c r="M92"/>
  <c r="M104" s="1"/>
  <c r="L92"/>
  <c r="L104" s="1"/>
  <c r="K92"/>
  <c r="K104" s="1"/>
  <c r="J92"/>
  <c r="J104" s="1"/>
  <c r="B59"/>
  <c r="B46"/>
  <c r="B47" s="1"/>
  <c r="B48" s="1"/>
  <c r="B49" s="1"/>
  <c r="B50" s="1"/>
  <c r="B51" s="1"/>
  <c r="B52" s="1"/>
  <c r="B53" s="1"/>
  <c r="B54" s="1"/>
  <c r="B38"/>
  <c r="B39" s="1"/>
  <c r="B40" s="1"/>
  <c r="B16"/>
  <c r="B17" s="1"/>
  <c r="B18" s="1"/>
  <c r="B19" s="1"/>
  <c r="B20" s="1"/>
  <c r="B21" s="1"/>
  <c r="B22" s="1"/>
  <c r="B23" s="1"/>
  <c r="B24" s="1"/>
  <c r="B25" s="1"/>
  <c r="B15"/>
  <c r="Z104" l="1"/>
  <c r="L195"/>
  <c r="Y104"/>
  <c r="P164"/>
  <c r="K195"/>
  <c r="M232"/>
  <c r="J136"/>
  <c r="O164"/>
  <c r="J195"/>
  <c r="L232"/>
  <c r="J232"/>
  <c r="L164"/>
  <c r="Q136"/>
  <c r="T136"/>
  <c r="K164"/>
  <c r="AB104"/>
  <c r="K136"/>
  <c r="P136"/>
  <c r="AC104"/>
  <c r="AA104"/>
  <c r="M195"/>
  <c r="M164"/>
  <c r="Q164"/>
  <c r="M181"/>
  <c r="L207"/>
  <c r="L221"/>
  <c r="U164"/>
  <c r="R136"/>
  <c r="J207"/>
  <c r="N207"/>
  <c r="K221"/>
  <c r="J221"/>
  <c r="M148"/>
  <c r="L123"/>
  <c r="P123"/>
  <c r="L136"/>
  <c r="J105"/>
  <c r="J123"/>
  <c r="N123"/>
  <c r="J164"/>
  <c r="N164"/>
  <c r="T164"/>
  <c r="J181"/>
  <c r="N181"/>
  <c r="L181"/>
  <c r="P181"/>
  <c r="M221"/>
  <c r="M207"/>
  <c r="K148"/>
  <c r="O148"/>
  <c r="L148"/>
  <c r="P148"/>
  <c r="K207"/>
  <c r="O207"/>
  <c r="N221"/>
  <c r="M123"/>
  <c r="O136"/>
  <c r="S136"/>
  <c r="K181"/>
  <c r="O181"/>
  <c r="P207"/>
  <c r="J137"/>
  <c r="J196"/>
  <c r="O137" l="1"/>
  <c r="J222"/>
  <c r="J165"/>
  <c r="J149"/>
  <c r="J208"/>
  <c r="J182"/>
  <c r="J124"/>
  <c r="K239" l="1"/>
</calcChain>
</file>

<file path=xl/sharedStrings.xml><?xml version="1.0" encoding="utf-8"?>
<sst xmlns="http://schemas.openxmlformats.org/spreadsheetml/2006/main" count="2803" uniqueCount="550">
  <si>
    <t>Classe e tipologia di pubblicazione</t>
  </si>
  <si>
    <t>Ruolo nel progetto</t>
  </si>
  <si>
    <t>Coordinatore Nazionale</t>
  </si>
  <si>
    <t>Coordinatore Locale</t>
  </si>
  <si>
    <t>Componente</t>
  </si>
  <si>
    <t>Area 01 - Scienze matematiche e informatiche</t>
  </si>
  <si>
    <t>Area 02 - Scienze fisiche</t>
  </si>
  <si>
    <t>Area 03 - Scienze chimiche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</si>
  <si>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</si>
  <si>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</si>
  <si>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</si>
  <si>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</si>
  <si>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</si>
  <si>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</si>
  <si>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</si>
  <si>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</si>
  <si>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</si>
  <si>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</si>
  <si>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</si>
  <si>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</si>
  <si>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</si>
  <si>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</si>
  <si>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</si>
  <si>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</si>
  <si>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</si>
  <si>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</si>
  <si>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</si>
  <si>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</si>
  <si>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</si>
  <si>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</si>
  <si>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</si>
  <si>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</si>
  <si>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</si>
  <si>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</si>
  <si>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</si>
  <si>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</si>
  <si>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</si>
  <si>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</si>
  <si>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</si>
  <si>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</si>
  <si>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</si>
  <si>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</si>
  <si>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</si>
  <si>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</si>
  <si>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</si>
  <si>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</si>
  <si>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</si>
  <si>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</si>
  <si>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</si>
  <si>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</si>
  <si>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</si>
  <si>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</si>
  <si>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</si>
  <si>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</si>
  <si>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</si>
  <si>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</si>
  <si>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</si>
  <si>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</si>
  <si>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</si>
  <si>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</si>
  <si>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</si>
  <si>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</si>
  <si>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</si>
  <si>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</si>
  <si>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</si>
  <si>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</si>
  <si>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</si>
  <si>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</si>
  <si>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</si>
  <si>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</si>
  <si>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</si>
  <si>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</si>
  <si>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</si>
  <si>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</si>
  <si>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</si>
  <si>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</si>
  <si>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</si>
  <si>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</si>
  <si>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</si>
  <si>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</si>
  <si>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</si>
  <si>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</si>
  <si>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</si>
  <si>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</si>
  <si>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</si>
  <si>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</si>
  <si>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</si>
  <si>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</si>
  <si>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</si>
  <si>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</si>
  <si>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</si>
  <si>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</si>
  <si>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</si>
  <si>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</si>
  <si>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</si>
  <si>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</si>
  <si>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</si>
  <si>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</si>
  <si>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</si>
  <si>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</si>
  <si>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</si>
  <si>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</si>
  <si>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</si>
  <si>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</si>
  <si>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</si>
  <si>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</si>
  <si>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</si>
  <si>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</si>
  <si>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</si>
  <si>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</si>
  <si>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</si>
  <si>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</si>
  <si>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</si>
  <si>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</si>
  <si>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</si>
  <si>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</si>
  <si>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</si>
  <si>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</si>
  <si>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</si>
  <si>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</si>
  <si>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</si>
  <si>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</si>
  <si>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</si>
  <si>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</si>
  <si>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</si>
  <si>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</si>
  <si>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</si>
  <si>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</si>
  <si>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</si>
  <si>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</si>
  <si>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</si>
  <si>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</si>
  <si>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</si>
  <si>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</si>
  <si>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</si>
  <si>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</si>
  <si>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</si>
  <si>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</si>
  <si>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</si>
  <si>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</si>
  <si>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</si>
  <si>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</si>
  <si>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</si>
  <si>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</si>
  <si>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</si>
  <si>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</si>
  <si>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</si>
  <si>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</si>
  <si>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</si>
  <si>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</si>
  <si>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</si>
  <si>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</si>
  <si>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</si>
  <si>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</si>
  <si>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</si>
  <si>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</si>
  <si>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</si>
  <si>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</si>
  <si>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</si>
  <si>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</si>
  <si>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</si>
  <si>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</si>
  <si>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</si>
  <si>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</si>
  <si>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</si>
  <si>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</si>
  <si>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</si>
  <si>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</si>
  <si>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</si>
  <si>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</si>
  <si>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</si>
  <si>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</si>
  <si>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</si>
  <si>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</si>
  <si>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</si>
  <si>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</si>
  <si>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</si>
  <si>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</si>
  <si>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</si>
  <si>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</si>
  <si>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</si>
  <si>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</si>
  <si>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</si>
  <si>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</si>
  <si>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</si>
  <si>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</si>
  <si>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</si>
  <si>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</si>
  <si>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</si>
  <si>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</si>
  <si>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</si>
  <si>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</si>
  <si>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</si>
  <si>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</si>
  <si>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</si>
  <si>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</si>
  <si>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</si>
  <si>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</si>
  <si>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</si>
  <si>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</si>
  <si>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</si>
  <si>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</si>
  <si>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</si>
  <si>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</si>
  <si>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</si>
  <si>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</si>
  <si>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</si>
  <si>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</si>
  <si>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</si>
  <si>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</si>
  <si>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</si>
  <si>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</si>
  <si>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</si>
  <si>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</si>
  <si>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</si>
  <si>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</si>
  <si>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</si>
  <si>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</si>
  <si>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</si>
  <si>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</si>
  <si>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</si>
  <si>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</si>
  <si>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</si>
  <si>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</si>
  <si>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</si>
  <si>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</si>
  <si>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</si>
  <si>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</si>
  <si>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</si>
  <si>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</si>
  <si>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</si>
  <si>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</si>
  <si>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</si>
  <si>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</si>
  <si>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</si>
  <si>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</si>
  <si>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</si>
  <si>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</si>
  <si>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</si>
  <si>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</si>
  <si>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</si>
  <si>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</si>
  <si>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</si>
  <si>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</si>
  <si>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</si>
  <si>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</si>
  <si>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</si>
  <si>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</si>
  <si>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</si>
  <si>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</si>
  <si>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</si>
  <si>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</si>
  <si>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</si>
  <si>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</si>
  <si>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</si>
  <si>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</si>
  <si>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</si>
  <si>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</si>
  <si>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</si>
  <si>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</si>
  <si>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</si>
  <si>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</si>
  <si>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</si>
  <si>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</si>
  <si>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</si>
  <si>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</si>
  <si>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</si>
  <si>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</si>
  <si>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</si>
  <si>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</si>
  <si>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</si>
  <si>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</si>
  <si>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</si>
  <si>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</si>
  <si>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</si>
  <si>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</si>
  <si>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</si>
  <si>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</si>
  <si>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</si>
  <si>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</si>
  <si>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</si>
  <si>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</si>
  <si>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</si>
  <si>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</si>
  <si>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</si>
  <si>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</si>
  <si>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</si>
  <si>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</si>
  <si>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</si>
  <si>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</si>
  <si>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</si>
  <si>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</si>
  <si>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</si>
  <si>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</si>
  <si>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</si>
  <si>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</si>
  <si>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</si>
  <si>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</si>
  <si>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</si>
  <si>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</si>
  <si>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</si>
  <si>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</si>
  <si>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</si>
  <si>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</si>
  <si>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</si>
  <si>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</si>
  <si>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</si>
  <si>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</si>
  <si>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</si>
  <si>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</si>
  <si>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</si>
  <si>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</si>
  <si>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</si>
  <si>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</si>
  <si>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</si>
  <si>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</si>
  <si>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</si>
  <si>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</si>
  <si>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</si>
  <si>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</si>
  <si>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</si>
  <si>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</si>
  <si>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</si>
  <si>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</si>
  <si>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</si>
  <si>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</si>
  <si>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</si>
  <si>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</si>
  <si>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</si>
  <si>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</si>
  <si>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</si>
  <si>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</si>
  <si>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</si>
  <si>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</si>
  <si>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</si>
  <si>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</si>
  <si>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</si>
  <si>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</si>
  <si>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</si>
  <si>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</si>
  <si>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</si>
  <si>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</si>
  <si>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</si>
  <si>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</si>
  <si>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</si>
  <si>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</si>
  <si>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</si>
  <si>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</si>
  <si>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</si>
  <si>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</si>
  <si>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</si>
  <si>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</si>
  <si>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</si>
  <si>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</si>
  <si>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</si>
  <si>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</si>
  <si>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</si>
  <si>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</si>
  <si>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</si>
  <si>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</si>
  <si>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</si>
  <si>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</si>
  <si>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</si>
  <si>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</si>
  <si>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</si>
  <si>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</si>
  <si>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</si>
  <si>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</si>
  <si>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</si>
  <si>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</si>
  <si>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</si>
  <si>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</si>
  <si>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</si>
  <si>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</si>
  <si>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</si>
  <si>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</si>
  <si>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</si>
  <si>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</si>
  <si>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Area CUN</t>
  </si>
  <si>
    <t>Settore bibliometrico</t>
  </si>
  <si>
    <t>Settore non bibliometrico</t>
  </si>
  <si>
    <t>Area 04 - Scienze della terra</t>
  </si>
  <si>
    <t>Area 05 - Scienze biologiche</t>
  </si>
  <si>
    <t>Area 06 - Scienze mediche</t>
  </si>
  <si>
    <t>Area 07 - Scienze agrarie e veterinarie</t>
  </si>
  <si>
    <t>Area 08 - Ingegneria civile e Architettura</t>
  </si>
  <si>
    <t>Area 09 - Ingegneria industriale e dell'informazione</t>
  </si>
  <si>
    <t>Area 10 - Scienze dell'antichità, filologico-letterarie e storico-artistiche</t>
  </si>
  <si>
    <t>Area 11 - Scienze storiche, filosofiche, pedagogiche e psicologiche</t>
  </si>
  <si>
    <t>Area 12 - Scienze giuridiche</t>
  </si>
  <si>
    <t>Area 13 - Scienze economiche e statistiche</t>
  </si>
  <si>
    <t>Area 14 - Scienze politiche e sociali</t>
  </si>
  <si>
    <t>Monografia</t>
  </si>
  <si>
    <t>Capitolo di libro</t>
  </si>
  <si>
    <t>Contributo in volume collettaneo</t>
  </si>
  <si>
    <t>Atti di convegno indicizzato ISI-SCOPUS</t>
  </si>
  <si>
    <t>Altro</t>
  </si>
  <si>
    <t>Autore/i</t>
  </si>
  <si>
    <t>Nome Rivista/Titolo volume</t>
  </si>
  <si>
    <t>link pagina web (facoltativo)</t>
  </si>
  <si>
    <t>I - Diritti umani</t>
  </si>
  <si>
    <t>Carattere interdisciplinare</t>
  </si>
  <si>
    <t>Coautori di altri Atenei</t>
  </si>
  <si>
    <t>Carattere internazionale</t>
  </si>
  <si>
    <t>Coautori della UniFortunato</t>
  </si>
  <si>
    <t>Eleggibile ai fini VQR</t>
  </si>
  <si>
    <t>Sì</t>
  </si>
  <si>
    <t>No</t>
  </si>
  <si>
    <t>Linea di ricerca di Ateneo</t>
  </si>
  <si>
    <t>Linee guida di Ateneo</t>
  </si>
  <si>
    <t>Membro del Comitato Scientifico</t>
  </si>
  <si>
    <t>Relatore</t>
  </si>
  <si>
    <t>Relatore invitato</t>
  </si>
  <si>
    <t>Chair</t>
  </si>
  <si>
    <t>Discussant</t>
  </si>
  <si>
    <t>Membro del Comitato Organizzatore</t>
  </si>
  <si>
    <t>Tipologia di finanziamento</t>
  </si>
  <si>
    <t>Ruolo</t>
  </si>
  <si>
    <t>Anno inizio</t>
  </si>
  <si>
    <t>Durata</t>
  </si>
  <si>
    <t>Titolo del progetto</t>
  </si>
  <si>
    <t>Linee di ricerca di Ateneo</t>
  </si>
  <si>
    <t>Fondi pubblici europei</t>
  </si>
  <si>
    <t>Fondi pubblici nazionali</t>
  </si>
  <si>
    <t>Fondi pubblici regionali</t>
  </si>
  <si>
    <t>Fondi privati</t>
  </si>
  <si>
    <t>Capofila</t>
  </si>
  <si>
    <t>Partner</t>
  </si>
  <si>
    <t>Settore Scientifico Disciplinare</t>
  </si>
  <si>
    <t>Stato attulae</t>
  </si>
  <si>
    <t>Abilitato I fascia</t>
  </si>
  <si>
    <t>Abilitato II fascia</t>
  </si>
  <si>
    <t>In possesso requisiti I fascia</t>
  </si>
  <si>
    <t>In possesso requisiti II fascia</t>
  </si>
  <si>
    <t>Rivista</t>
  </si>
  <si>
    <t>Incarico</t>
  </si>
  <si>
    <t>Componente del Comitato Scientifico</t>
  </si>
  <si>
    <t>Componente del Comitato di redazione</t>
  </si>
  <si>
    <t>Direttore Scientifico</t>
  </si>
  <si>
    <t>Revisore</t>
  </si>
  <si>
    <t>Riportare le linee di ricerca future nelle quali si intende fare ricerca</t>
  </si>
  <si>
    <t>Tiplogia di collaborazione</t>
  </si>
  <si>
    <t>Collaborazioni</t>
  </si>
  <si>
    <t>Università italiane</t>
  </si>
  <si>
    <t>Università straniere</t>
  </si>
  <si>
    <t>Associazioni o altri Enti italiani</t>
  </si>
  <si>
    <t>Associazioni o altri Enti stranieri</t>
  </si>
  <si>
    <t>Settore scientifico disciplinare (SSD)</t>
  </si>
  <si>
    <t>Settore bibliometrico/non bibliometrico</t>
  </si>
  <si>
    <t>Presentati ma non finanziati</t>
  </si>
  <si>
    <t>Tipologia di progetto</t>
  </si>
  <si>
    <t>N.</t>
  </si>
  <si>
    <t>Professore Ordinario</t>
  </si>
  <si>
    <t>Professore Associato</t>
  </si>
  <si>
    <t>Ricercatore a tempo indeterminato</t>
  </si>
  <si>
    <t>Ricercatore a tempo determinato - tipo A</t>
  </si>
  <si>
    <t>Ricercatore a tempo determinato - tipo B</t>
  </si>
  <si>
    <t>Assegnista di ricerca</t>
  </si>
  <si>
    <t>Professore a contratto</t>
  </si>
  <si>
    <t>Q2</t>
  </si>
  <si>
    <t>Q1</t>
  </si>
  <si>
    <t>Q3</t>
  </si>
  <si>
    <t>Q4</t>
  </si>
  <si>
    <t>AREA DI RIFERIMENTO</t>
  </si>
  <si>
    <t>Casa Editrice</t>
  </si>
  <si>
    <t>SELEZIONARE RUOLO</t>
  </si>
  <si>
    <t>SELEZIONARE AREA</t>
  </si>
  <si>
    <t>SELEZIONARE SETTORE</t>
  </si>
  <si>
    <t>SELEZIONARE UN'OPZIONE</t>
  </si>
  <si>
    <t>SELEZIONARE IL TIPO DI PUBBLICAZIONE</t>
  </si>
  <si>
    <t>SELEZIONARE IL QUARTILE DELLA RIVISTA</t>
  </si>
  <si>
    <t>SELEZIONARE LA LINEA DI RICERCA</t>
  </si>
  <si>
    <t>Eleggibile</t>
  </si>
  <si>
    <t>Non eleggibile</t>
  </si>
  <si>
    <t xml:space="preserve">Tipologia </t>
  </si>
  <si>
    <t>Ruolo assunto</t>
  </si>
  <si>
    <t>SELEZIONARE UNA TIPOLOGIA</t>
  </si>
  <si>
    <t>Seminario</t>
  </si>
  <si>
    <t>Convegno Scientifico</t>
  </si>
  <si>
    <t xml:space="preserve">SELEZIONARE IL RUOLO </t>
  </si>
  <si>
    <t>SELEZIONARE LA TIPOLOGIA DI FINANZIAMENTO</t>
  </si>
  <si>
    <t>Finanziamento non previsto</t>
  </si>
  <si>
    <t>Cognome</t>
  </si>
  <si>
    <t>Nome</t>
  </si>
  <si>
    <t>DATI PERSONALI</t>
  </si>
  <si>
    <t>SEZIONE A - PUBBLICAZIONI</t>
  </si>
  <si>
    <t>SEZIONE B - INIZIATIVE CONVEGNISTICHE E SEMINARIALI</t>
  </si>
  <si>
    <t>SEZIONE C - PARTECIPAZIONE A PROGETTI DI RICERCA</t>
  </si>
  <si>
    <t>SEZIONE D - ABILITAZIONE SCIENTIFICA NAZIONALE PER AVANZAMENTI DI CARRIERA</t>
  </si>
  <si>
    <t>SEZIONE E - INCARICHI IN RIVISTE SCIENTIFICHE</t>
  </si>
  <si>
    <t>SEZIONE F - LINEE DI RICERCA FUTURE</t>
  </si>
  <si>
    <t>SEZIONE G - COLLABORAZIONI CON UNIVERSITÀ, ENTI E ASSOCIAZIONI</t>
  </si>
  <si>
    <t>Contributo in altre riviste</t>
  </si>
  <si>
    <t>Contributo su rivista scientifica ANVUR diversa da fascia -A-</t>
  </si>
  <si>
    <t>Selezione #1</t>
  </si>
  <si>
    <t>Selezione #2</t>
  </si>
  <si>
    <t>Selezione #3</t>
  </si>
  <si>
    <t>Selezione #4</t>
  </si>
  <si>
    <t>Selezione #5</t>
  </si>
  <si>
    <t>Selezione #6</t>
  </si>
  <si>
    <t>Selezione #7</t>
  </si>
  <si>
    <t>Selezione #8</t>
  </si>
  <si>
    <t>Selezione #9</t>
  </si>
  <si>
    <t>Selezione #10</t>
  </si>
  <si>
    <t>Selezione #11</t>
  </si>
  <si>
    <t>Selezione #12</t>
  </si>
  <si>
    <t>Totale</t>
  </si>
  <si>
    <t>Altri atti di convegno</t>
  </si>
  <si>
    <t>SEZIONE A - Linea di Ricerca di Ateneo</t>
  </si>
  <si>
    <t>SEZIONE B - Linea di Ricerca di Ateneo</t>
  </si>
  <si>
    <t>Altri fondi pubblici</t>
  </si>
  <si>
    <t>Fondi di Ateneo</t>
  </si>
  <si>
    <t>SEZIONE C - Linea di Ricerca di Ateneo</t>
  </si>
  <si>
    <t>Totale Pubblicazioni</t>
  </si>
  <si>
    <t>Totale Convegni</t>
  </si>
  <si>
    <t>Totale Partecipazione Progetti</t>
  </si>
  <si>
    <t>Totale Partecipazione Progetti su Linee Ricerca</t>
  </si>
  <si>
    <t>Totale Collaborazioni</t>
  </si>
  <si>
    <t>Totale Collaborazioni su Linee Ricerca</t>
  </si>
  <si>
    <t>Totale attività scientifiche complessive (pubblicazioni scientifiche, iniziative convegnistiche e seminariali e progetti di ricerca) riconducibili alle linee di ricerca di Ateneo</t>
  </si>
  <si>
    <t>Totale Pubblicazioni su Linee di Ricerca Ateneo</t>
  </si>
  <si>
    <t>Componente del Comitato Direttivo</t>
  </si>
  <si>
    <t>Totale Incarichi in Riviste Scientifiche</t>
  </si>
  <si>
    <t>Totale Convegni su Linee Ricerca</t>
  </si>
  <si>
    <t>SEZIONE B - RUOLO ASSUNTO</t>
  </si>
  <si>
    <t>RUOLO</t>
  </si>
  <si>
    <t>Professore  Ordinario</t>
  </si>
  <si>
    <t>Professore Straordinario a tempo determinato</t>
  </si>
  <si>
    <t>Settore Biblio/Non Biblio</t>
  </si>
  <si>
    <t>SEZIONE C - RUOLO in PARTECIPAZIONE A PROGETTI DI RICERCA</t>
  </si>
  <si>
    <t>SEZIONE A - QUARTILE PUBBLICAZIONI</t>
  </si>
  <si>
    <t>Contributo su rivista fascia 'A'- ANVUR (non bibl.)</t>
  </si>
  <si>
    <t>Contributo su rivista scientifica ANVUR diversa da fascia 'A' (non bibl.)</t>
  </si>
  <si>
    <t>Contributo su rivista scientifica ANVUR indicizzata ISI-SCOPUS - Q1 (bibl.)</t>
  </si>
  <si>
    <t>Contributo su rivista scientifica ANVUR indicizzata ISI-SCOPUS - Q2 (bibl.)</t>
  </si>
  <si>
    <t>Contributo su rivista scientifica ANVUR indicizzata ISI-SCOPUS - Q3 (bibl.)</t>
  </si>
  <si>
    <t>Contributo su rivista scientifica ANVUR indicizzata ISI-SCOPUS - Q4 (bibl.)</t>
  </si>
  <si>
    <t>Contributo in altre riviste indicizzate ISI-SCOPUS</t>
  </si>
  <si>
    <t>Contributo in altre riviste non indicizzate ISI-SCOPUS</t>
  </si>
  <si>
    <t xml:space="preserve">Contributo in riviste non scientifiche </t>
  </si>
  <si>
    <t>Contributo in riviste non scientifiche</t>
  </si>
  <si>
    <t xml:space="preserve">SEZIONE A - PUBBLICAZIONI </t>
  </si>
  <si>
    <t>NOTA: Per ciascuna riga vanno compilati OBBLIGATORIAMENTE (se non diversamente indicato) tutti i campi!</t>
  </si>
  <si>
    <t>N.B.: Se i campi non sono sufficienti compilare il successivo foglio di calcolo (SCHEDA DI MONITORAGGIO BIS)</t>
  </si>
  <si>
    <t>II - Salute, sicurezza e benessere</t>
  </si>
  <si>
    <t>IV - Culture e società in trasformazione</t>
  </si>
  <si>
    <t>V - Imprese, mercati e PA</t>
  </si>
  <si>
    <t>VI -  Sviluppo sostenibile</t>
  </si>
  <si>
    <t>III - Progresso e innovazione tecnologica</t>
  </si>
  <si>
    <t>N.B.: Se i campi non sono sufficienti compilare il successivo foglio di calcolo (SCHEDA DI MONITORAGGIO TER)</t>
  </si>
</sst>
</file>

<file path=xl/styles.xml><?xml version="1.0" encoding="utf-8"?>
<styleSheet xmlns="http://schemas.openxmlformats.org/spreadsheetml/2006/main">
  <numFmts count="1">
    <numFmt numFmtId="164" formatCode="&quot;€&quot;#,##0.00"/>
  </numFmts>
  <fonts count="33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Calibri"/>
      <family val="2"/>
    </font>
    <font>
      <sz val="10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3.5"/>
      <color rgb="FF000000"/>
      <name val="Calibri Light"/>
      <family val="2"/>
    </font>
    <font>
      <b/>
      <sz val="12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18"/>
      <color theme="1"/>
      <name val="Times New Roman"/>
      <family val="1"/>
    </font>
    <font>
      <b/>
      <sz val="10"/>
      <name val="Calibri"/>
      <family val="2"/>
    </font>
    <font>
      <sz val="12"/>
      <name val="Calibri"/>
      <family val="2"/>
    </font>
    <font>
      <sz val="12"/>
      <color theme="1"/>
      <name val="Times New Roman"/>
      <family val="1"/>
    </font>
    <font>
      <u/>
      <sz val="12"/>
      <color rgb="FF0000D4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36"/>
      <color theme="1"/>
      <name val="Times New Roman"/>
      <family val="1"/>
    </font>
    <font>
      <sz val="36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3.5"/>
      <color rgb="FF000000"/>
      <name val="Calibri Light"/>
      <family val="2"/>
    </font>
    <font>
      <sz val="13.5"/>
      <color rgb="FFFF0000"/>
      <name val="Calibri Light"/>
      <family val="2"/>
    </font>
    <font>
      <b/>
      <sz val="14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6"/>
      <color rgb="FF002060"/>
      <name val="Times New Roman"/>
      <family val="1"/>
    </font>
    <font>
      <sz val="16"/>
      <color rgb="FF00206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2"/>
  </cellStyleXfs>
  <cellXfs count="199">
    <xf numFmtId="0" fontId="0" fillId="0" borderId="0" xfId="0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/>
    <xf numFmtId="0" fontId="0" fillId="0" borderId="2" xfId="0" applyBorder="1"/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1" fontId="15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8" fillId="7" borderId="8" xfId="0" applyFont="1" applyFill="1" applyBorder="1" applyAlignment="1">
      <alignment horizontal="center" vertical="distributed" shrinkToFit="1"/>
    </xf>
    <xf numFmtId="0" fontId="18" fillId="7" borderId="9" xfId="0" applyFont="1" applyFill="1" applyBorder="1" applyAlignment="1">
      <alignment horizontal="center" vertical="distributed" shrinkToFit="1"/>
    </xf>
    <xf numFmtId="0" fontId="18" fillId="7" borderId="10" xfId="0" applyFont="1" applyFill="1" applyBorder="1" applyAlignment="1">
      <alignment horizontal="center" vertical="distributed" shrinkToFit="1"/>
    </xf>
    <xf numFmtId="0" fontId="18" fillId="0" borderId="3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9" fillId="9" borderId="8" xfId="0" applyFont="1" applyFill="1" applyBorder="1" applyAlignment="1">
      <alignment horizontal="center" vertical="distributed" shrinkToFit="1"/>
    </xf>
    <xf numFmtId="0" fontId="0" fillId="0" borderId="0" xfId="0" applyNumberFormat="1"/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4" fillId="0" borderId="8" xfId="0" applyFont="1" applyBorder="1" applyAlignment="1">
      <alignment horizontal="center" vertical="distributed" shrinkToFit="1"/>
    </xf>
    <xf numFmtId="0" fontId="4" fillId="0" borderId="9" xfId="0" applyFont="1" applyBorder="1" applyAlignment="1">
      <alignment horizontal="center" vertical="distributed" shrinkToFit="1"/>
    </xf>
    <xf numFmtId="0" fontId="4" fillId="0" borderId="10" xfId="0" applyFont="1" applyBorder="1" applyAlignment="1">
      <alignment horizontal="center" vertical="distributed" shrinkToFit="1"/>
    </xf>
    <xf numFmtId="0" fontId="4" fillId="0" borderId="3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19" fillId="9" borderId="9" xfId="0" applyFont="1" applyFill="1" applyBorder="1" applyAlignment="1">
      <alignment horizontal="center" vertical="distributed" shrinkToFit="1"/>
    </xf>
    <xf numFmtId="0" fontId="19" fillId="9" borderId="10" xfId="0" applyFont="1" applyFill="1" applyBorder="1" applyAlignment="1">
      <alignment horizontal="center" vertical="distributed" shrinkToFi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/>
    <xf numFmtId="0" fontId="10" fillId="0" borderId="3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wrapText="1"/>
    </xf>
    <xf numFmtId="0" fontId="10" fillId="13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justify"/>
    </xf>
    <xf numFmtId="0" fontId="7" fillId="5" borderId="7" xfId="0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3" borderId="3" xfId="0" applyFont="1" applyFill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8" xfId="0" applyFont="1" applyBorder="1" applyAlignment="1">
      <alignment horizontal="center" vertical="distributed" shrinkToFit="1"/>
    </xf>
    <xf numFmtId="0" fontId="4" fillId="0" borderId="9" xfId="0" applyFont="1" applyBorder="1" applyAlignment="1">
      <alignment horizontal="center" vertical="distributed" shrinkToFit="1"/>
    </xf>
    <xf numFmtId="0" fontId="4" fillId="0" borderId="10" xfId="0" applyFont="1" applyBorder="1" applyAlignment="1">
      <alignment horizontal="center" vertical="distributed" shrinkToFit="1"/>
    </xf>
    <xf numFmtId="0" fontId="4" fillId="0" borderId="3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19" fillId="9" borderId="9" xfId="0" applyFont="1" applyFill="1" applyBorder="1" applyAlignment="1">
      <alignment horizontal="center" vertical="distributed" shrinkToFit="1"/>
    </xf>
    <xf numFmtId="0" fontId="19" fillId="9" borderId="10" xfId="0" applyFont="1" applyFill="1" applyBorder="1" applyAlignment="1">
      <alignment horizontal="center" vertical="distributed" shrinkToFit="1"/>
    </xf>
    <xf numFmtId="0" fontId="15" fillId="0" borderId="3" xfId="0" applyFont="1" applyBorder="1" applyAlignment="1" applyProtection="1">
      <alignment horizontal="left" wrapText="1"/>
      <protection locked="0"/>
    </xf>
    <xf numFmtId="0" fontId="10" fillId="1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 applyProtection="1">
      <alignment horizontal="center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0" fillId="13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center" wrapText="1"/>
    </xf>
    <xf numFmtId="0" fontId="0" fillId="0" borderId="0" xfId="0"/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distributed" shrinkToFit="1"/>
    </xf>
    <xf numFmtId="0" fontId="0" fillId="0" borderId="9" xfId="0" applyBorder="1" applyAlignment="1">
      <alignment horizontal="center" vertical="distributed" shrinkToFit="1"/>
    </xf>
    <xf numFmtId="0" fontId="0" fillId="0" borderId="10" xfId="0" applyBorder="1" applyAlignment="1">
      <alignment horizontal="center" vertical="distributed" shrinkToFit="1"/>
    </xf>
    <xf numFmtId="0" fontId="4" fillId="5" borderId="8" xfId="0" applyFont="1" applyFill="1" applyBorder="1" applyAlignment="1">
      <alignment horizontal="center" vertical="distributed" shrinkToFit="1"/>
    </xf>
    <xf numFmtId="0" fontId="0" fillId="5" borderId="9" xfId="0" applyFill="1" applyBorder="1" applyAlignment="1">
      <alignment horizontal="center" vertical="distributed" shrinkToFit="1"/>
    </xf>
    <xf numFmtId="0" fontId="0" fillId="5" borderId="10" xfId="0" applyFill="1" applyBorder="1" applyAlignment="1">
      <alignment horizontal="center" vertical="distributed" shrinkToFit="1"/>
    </xf>
    <xf numFmtId="0" fontId="25" fillId="10" borderId="7" xfId="0" applyFont="1" applyFill="1" applyBorder="1" applyAlignment="1">
      <alignment horizontal="center" vertical="distributed"/>
    </xf>
    <xf numFmtId="0" fontId="26" fillId="10" borderId="7" xfId="0" applyFont="1" applyFill="1" applyBorder="1" applyAlignment="1">
      <alignment horizontal="center" vertical="distributed"/>
    </xf>
    <xf numFmtId="0" fontId="26" fillId="10" borderId="2" xfId="0" applyFont="1" applyFill="1" applyBorder="1" applyAlignment="1">
      <alignment horizontal="center" vertical="distributed"/>
    </xf>
    <xf numFmtId="0" fontId="0" fillId="10" borderId="2" xfId="0" applyFill="1" applyBorder="1" applyAlignment="1"/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17" fillId="6" borderId="8" xfId="0" applyFont="1" applyFill="1" applyBorder="1" applyAlignment="1">
      <alignment horizontal="center" vertical="distributed" shrinkToFit="1"/>
    </xf>
    <xf numFmtId="0" fontId="17" fillId="6" borderId="9" xfId="0" applyFont="1" applyFill="1" applyBorder="1" applyAlignment="1">
      <alignment horizontal="center" vertical="distributed" shrinkToFit="1"/>
    </xf>
    <xf numFmtId="0" fontId="17" fillId="6" borderId="10" xfId="0" applyFont="1" applyFill="1" applyBorder="1" applyAlignment="1">
      <alignment horizontal="center" vertical="distributed" shrinkToFit="1"/>
    </xf>
    <xf numFmtId="0" fontId="19" fillId="0" borderId="7" xfId="0" applyFont="1" applyBorder="1" applyAlignment="1">
      <alignment horizontal="left" vertical="distributed"/>
    </xf>
    <xf numFmtId="0" fontId="22" fillId="0" borderId="2" xfId="0" applyFont="1" applyBorder="1" applyAlignment="1">
      <alignment horizontal="left" vertical="distributed"/>
    </xf>
    <xf numFmtId="0" fontId="0" fillId="0" borderId="2" xfId="0" applyBorder="1" applyAlignment="1">
      <alignment vertical="distributed"/>
    </xf>
    <xf numFmtId="0" fontId="6" fillId="11" borderId="8" xfId="0" applyFont="1" applyFill="1" applyBorder="1" applyAlignment="1">
      <alignment horizontal="center" vertical="distributed" shrinkToFit="1"/>
    </xf>
    <xf numFmtId="0" fontId="19" fillId="11" borderId="9" xfId="0" applyFont="1" applyFill="1" applyBorder="1" applyAlignment="1">
      <alignment horizontal="center" vertical="distributed" shrinkToFit="1"/>
    </xf>
    <xf numFmtId="0" fontId="19" fillId="11" borderId="10" xfId="0" applyFont="1" applyFill="1" applyBorder="1" applyAlignment="1">
      <alignment horizontal="center" vertical="distributed" shrinkToFit="1"/>
    </xf>
    <xf numFmtId="0" fontId="4" fillId="0" borderId="9" xfId="0" applyFont="1" applyBorder="1" applyAlignment="1">
      <alignment horizontal="center" vertical="distributed" shrinkToFit="1"/>
    </xf>
    <xf numFmtId="0" fontId="4" fillId="0" borderId="10" xfId="0" applyFont="1" applyBorder="1" applyAlignment="1">
      <alignment horizontal="center" vertical="distributed" shrinkToFit="1"/>
    </xf>
    <xf numFmtId="0" fontId="4" fillId="0" borderId="3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distributed" shrinkToFit="1"/>
    </xf>
    <xf numFmtId="0" fontId="0" fillId="0" borderId="3" xfId="0" applyFill="1" applyBorder="1" applyAlignment="1">
      <alignment horizontal="center" vertical="distributed" shrinkToFit="1"/>
    </xf>
    <xf numFmtId="0" fontId="4" fillId="6" borderId="8" xfId="0" applyFont="1" applyFill="1" applyBorder="1" applyAlignment="1">
      <alignment horizontal="center" vertical="distributed" shrinkToFit="1"/>
    </xf>
    <xf numFmtId="0" fontId="6" fillId="9" borderId="8" xfId="0" applyFont="1" applyFill="1" applyBorder="1" applyAlignment="1">
      <alignment horizontal="center" vertical="distributed" shrinkToFit="1"/>
    </xf>
    <xf numFmtId="0" fontId="19" fillId="9" borderId="9" xfId="0" applyFont="1" applyFill="1" applyBorder="1" applyAlignment="1">
      <alignment horizontal="center" vertical="distributed" shrinkToFit="1"/>
    </xf>
    <xf numFmtId="0" fontId="19" fillId="9" borderId="10" xfId="0" applyFont="1" applyFill="1" applyBorder="1" applyAlignment="1">
      <alignment horizontal="center" vertical="distributed" shrinkToFit="1"/>
    </xf>
    <xf numFmtId="0" fontId="17" fillId="0" borderId="8" xfId="0" applyFont="1" applyBorder="1" applyAlignment="1">
      <alignment horizontal="center" vertical="distributed" shrinkToFit="1"/>
    </xf>
    <xf numFmtId="0" fontId="17" fillId="0" borderId="3" xfId="0" applyFont="1" applyBorder="1" applyAlignment="1">
      <alignment horizontal="center" vertical="distributed" shrinkToFit="1"/>
    </xf>
    <xf numFmtId="0" fontId="17" fillId="0" borderId="3" xfId="0" applyFont="1" applyFill="1" applyBorder="1" applyAlignment="1">
      <alignment horizontal="center" vertical="distributed" shrinkToFit="1"/>
    </xf>
    <xf numFmtId="0" fontId="6" fillId="12" borderId="8" xfId="0" applyFont="1" applyFill="1" applyBorder="1" applyAlignment="1">
      <alignment horizontal="center" vertical="distributed" shrinkToFit="1"/>
    </xf>
    <xf numFmtId="0" fontId="19" fillId="12" borderId="9" xfId="0" applyFont="1" applyFill="1" applyBorder="1" applyAlignment="1">
      <alignment horizontal="center" vertical="distributed" shrinkToFit="1"/>
    </xf>
    <xf numFmtId="0" fontId="19" fillId="12" borderId="10" xfId="0" applyFont="1" applyFill="1" applyBorder="1" applyAlignment="1">
      <alignment horizontal="center" vertical="distributed" shrinkToFit="1"/>
    </xf>
    <xf numFmtId="0" fontId="6" fillId="8" borderId="8" xfId="0" applyFont="1" applyFill="1" applyBorder="1" applyAlignment="1">
      <alignment horizontal="center" vertical="distributed" shrinkToFit="1"/>
    </xf>
    <xf numFmtId="0" fontId="6" fillId="8" borderId="9" xfId="0" applyFont="1" applyFill="1" applyBorder="1" applyAlignment="1">
      <alignment horizontal="center" vertical="distributed" shrinkToFit="1"/>
    </xf>
    <xf numFmtId="0" fontId="6" fillId="8" borderId="10" xfId="0" applyFont="1" applyFill="1" applyBorder="1" applyAlignment="1">
      <alignment horizontal="center" vertical="distributed" shrinkToFit="1"/>
    </xf>
    <xf numFmtId="0" fontId="21" fillId="8" borderId="8" xfId="0" applyFont="1" applyFill="1" applyBorder="1" applyAlignment="1">
      <alignment horizontal="center" vertical="distributed" shrinkToFit="1"/>
    </xf>
    <xf numFmtId="0" fontId="21" fillId="8" borderId="9" xfId="0" applyFont="1" applyFill="1" applyBorder="1" applyAlignment="1">
      <alignment horizontal="center" vertical="distributed" shrinkToFit="1"/>
    </xf>
    <xf numFmtId="0" fontId="21" fillId="8" borderId="10" xfId="0" applyFont="1" applyFill="1" applyBorder="1" applyAlignment="1">
      <alignment horizontal="center" vertical="distributed" shrinkToFit="1"/>
    </xf>
    <xf numFmtId="0" fontId="19" fillId="8" borderId="8" xfId="0" applyFont="1" applyFill="1" applyBorder="1" applyAlignment="1">
      <alignment horizontal="center" vertical="distributed" shrinkToFit="1"/>
    </xf>
    <xf numFmtId="0" fontId="19" fillId="8" borderId="9" xfId="0" applyFont="1" applyFill="1" applyBorder="1" applyAlignment="1">
      <alignment horizontal="center" vertical="distributed" shrinkToFit="1"/>
    </xf>
    <xf numFmtId="0" fontId="19" fillId="8" borderId="10" xfId="0" applyFont="1" applyFill="1" applyBorder="1" applyAlignment="1">
      <alignment horizontal="center" vertical="distributed" shrinkToFit="1"/>
    </xf>
    <xf numFmtId="0" fontId="18" fillId="0" borderId="7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  <xf numFmtId="0" fontId="19" fillId="7" borderId="8" xfId="0" applyFont="1" applyFill="1" applyBorder="1" applyAlignment="1">
      <alignment horizontal="center" vertical="distributed" shrinkToFit="1"/>
    </xf>
    <xf numFmtId="0" fontId="19" fillId="7" borderId="9" xfId="0" applyFont="1" applyFill="1" applyBorder="1" applyAlignment="1">
      <alignment horizontal="center" vertical="distributed" shrinkToFit="1"/>
    </xf>
    <xf numFmtId="0" fontId="19" fillId="7" borderId="10" xfId="0" applyFont="1" applyFill="1" applyBorder="1" applyAlignment="1">
      <alignment horizontal="center" vertical="distributed" shrinkToFit="1"/>
    </xf>
    <xf numFmtId="0" fontId="6" fillId="7" borderId="8" xfId="0" applyFont="1" applyFill="1" applyBorder="1" applyAlignment="1">
      <alignment horizontal="center" vertical="distributed" shrinkToFit="1"/>
    </xf>
    <xf numFmtId="0" fontId="17" fillId="6" borderId="3" xfId="0" applyFont="1" applyFill="1" applyBorder="1" applyAlignment="1">
      <alignment horizontal="center" vertical="distributed" shrinkToFit="1"/>
    </xf>
    <xf numFmtId="0" fontId="0" fillId="6" borderId="3" xfId="0" applyFill="1" applyBorder="1" applyAlignment="1">
      <alignment horizontal="center" vertical="distributed" shrinkToFit="1"/>
    </xf>
    <xf numFmtId="0" fontId="7" fillId="5" borderId="8" xfId="0" applyFont="1" applyFill="1" applyBorder="1" applyAlignment="1">
      <alignment horizontal="center" vertical="distributed" shrinkToFit="1"/>
    </xf>
    <xf numFmtId="0" fontId="7" fillId="5" borderId="9" xfId="0" applyFont="1" applyFill="1" applyBorder="1" applyAlignment="1">
      <alignment horizontal="center" vertical="distributed" shrinkToFit="1"/>
    </xf>
    <xf numFmtId="0" fontId="7" fillId="5" borderId="10" xfId="0" applyFont="1" applyFill="1" applyBorder="1" applyAlignment="1">
      <alignment horizontal="center" vertical="distributed" shrinkToFit="1"/>
    </xf>
    <xf numFmtId="0" fontId="18" fillId="5" borderId="8" xfId="0" applyFont="1" applyFill="1" applyBorder="1" applyAlignment="1">
      <alignment horizontal="center" vertical="distributed" shrinkToFit="1"/>
    </xf>
    <xf numFmtId="0" fontId="18" fillId="5" borderId="9" xfId="0" applyFont="1" applyFill="1" applyBorder="1" applyAlignment="1">
      <alignment horizontal="center" vertical="distributed" shrinkToFit="1"/>
    </xf>
    <xf numFmtId="0" fontId="18" fillId="5" borderId="10" xfId="0" applyFont="1" applyFill="1" applyBorder="1" applyAlignment="1">
      <alignment horizontal="center" vertical="distributed" shrinkToFit="1"/>
    </xf>
    <xf numFmtId="0" fontId="4" fillId="6" borderId="3" xfId="0" applyFont="1" applyFill="1" applyBorder="1" applyAlignment="1">
      <alignment horizontal="center" vertical="distributed" shrinkToFit="1"/>
    </xf>
    <xf numFmtId="0" fontId="15" fillId="0" borderId="3" xfId="0" applyFont="1" applyBorder="1" applyAlignment="1" applyProtection="1">
      <alignment horizontal="left" wrapText="1"/>
      <protection locked="0"/>
    </xf>
    <xf numFmtId="0" fontId="14" fillId="0" borderId="3" xfId="0" applyFont="1" applyBorder="1" applyProtection="1">
      <protection locked="0"/>
    </xf>
    <xf numFmtId="0" fontId="4" fillId="6" borderId="9" xfId="0" applyFont="1" applyFill="1" applyBorder="1" applyAlignment="1">
      <alignment horizontal="center" vertical="distributed" shrinkToFit="1"/>
    </xf>
    <xf numFmtId="0" fontId="4" fillId="6" borderId="10" xfId="0" applyFont="1" applyFill="1" applyBorder="1" applyAlignment="1">
      <alignment horizontal="center" vertical="distributed" shrinkToFit="1"/>
    </xf>
    <xf numFmtId="0" fontId="29" fillId="17" borderId="3" xfId="0" applyFont="1" applyFill="1" applyBorder="1" applyAlignment="1">
      <alignment horizontal="left"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4" fillId="13" borderId="3" xfId="0" applyFont="1" applyFill="1" applyBorder="1"/>
    <xf numFmtId="0" fontId="2" fillId="5" borderId="7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Protection="1">
      <protection locked="0"/>
    </xf>
    <xf numFmtId="0" fontId="29" fillId="16" borderId="3" xfId="0" applyFont="1" applyFill="1" applyBorder="1" applyAlignment="1">
      <alignment horizontal="left" wrapText="1"/>
    </xf>
    <xf numFmtId="0" fontId="11" fillId="16" borderId="3" xfId="0" applyFont="1" applyFill="1" applyBorder="1" applyAlignment="1">
      <alignment horizontal="left" wrapText="1"/>
    </xf>
    <xf numFmtId="0" fontId="29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 applyProtection="1">
      <alignment horizontal="center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29" fillId="15" borderId="3" xfId="0" applyFont="1" applyFill="1" applyBorder="1" applyAlignment="1">
      <alignment horizontal="left" wrapText="1"/>
    </xf>
    <xf numFmtId="0" fontId="5" fillId="15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center" wrapText="1"/>
    </xf>
    <xf numFmtId="0" fontId="14" fillId="13" borderId="3" xfId="0" applyFont="1" applyFill="1" applyBorder="1" applyAlignment="1">
      <alignment horizontal="center"/>
    </xf>
    <xf numFmtId="0" fontId="29" fillId="14" borderId="11" xfId="0" applyFont="1" applyFill="1" applyBorder="1" applyAlignment="1">
      <alignment horizontal="left"/>
    </xf>
    <xf numFmtId="0" fontId="5" fillId="14" borderId="12" xfId="0" applyFont="1" applyFill="1" applyBorder="1" applyAlignment="1">
      <alignment horizontal="left"/>
    </xf>
    <xf numFmtId="0" fontId="0" fillId="14" borderId="12" xfId="0" applyFill="1" applyBorder="1" applyAlignment="1">
      <alignment horizontal="left"/>
    </xf>
    <xf numFmtId="0" fontId="10" fillId="13" borderId="3" xfId="0" applyFont="1" applyFill="1" applyBorder="1" applyAlignment="1">
      <alignment vertical="center"/>
    </xf>
    <xf numFmtId="0" fontId="29" fillId="6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3" fillId="6" borderId="3" xfId="0" applyFont="1" applyFill="1" applyBorder="1"/>
    <xf numFmtId="0" fontId="2" fillId="13" borderId="3" xfId="0" applyFont="1" applyFill="1" applyBorder="1" applyAlignment="1">
      <alignment horizontal="left"/>
    </xf>
    <xf numFmtId="0" fontId="3" fillId="13" borderId="3" xfId="0" applyFont="1" applyFill="1" applyBorder="1"/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0" fillId="6" borderId="3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left"/>
    </xf>
    <xf numFmtId="0" fontId="12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31" fillId="18" borderId="6" xfId="0" applyFont="1" applyFill="1" applyBorder="1" applyAlignment="1">
      <alignment horizontal="center" vertical="center"/>
    </xf>
    <xf numFmtId="0" fontId="32" fillId="18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33234</xdr:colOff>
      <xdr:row>0</xdr:row>
      <xdr:rowOff>1</xdr:rowOff>
    </xdr:from>
    <xdr:to>
      <xdr:col>7</xdr:col>
      <xdr:colOff>3090334</xdr:colOff>
      <xdr:row>5</xdr:row>
      <xdr:rowOff>10585</xdr:rowOff>
    </xdr:to>
    <xdr:pic>
      <xdr:nvPicPr>
        <xdr:cNvPr id="2" name="Immagine 1" descr="logo-senza-sfondo.png">
          <a:extLst>
            <a:ext uri="{FF2B5EF4-FFF2-40B4-BE49-F238E27FC236}">
              <a16:creationId xmlns:a16="http://schemas.microsoft.com/office/drawing/2014/main" xmlns="" id="{7DCF4F74-6E31-40D9-987C-A0E9908E0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b="9187"/>
        <a:stretch/>
      </xdr:blipFill>
      <xdr:spPr bwMode="auto">
        <a:xfrm>
          <a:off x="12553317" y="1"/>
          <a:ext cx="5872267" cy="118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33234</xdr:colOff>
      <xdr:row>0</xdr:row>
      <xdr:rowOff>1</xdr:rowOff>
    </xdr:from>
    <xdr:to>
      <xdr:col>7</xdr:col>
      <xdr:colOff>3090334</xdr:colOff>
      <xdr:row>5</xdr:row>
      <xdr:rowOff>10585</xdr:rowOff>
    </xdr:to>
    <xdr:pic>
      <xdr:nvPicPr>
        <xdr:cNvPr id="2" name="Immagine 1" descr="logo-senza-sfondo.png">
          <a:extLst>
            <a:ext uri="{FF2B5EF4-FFF2-40B4-BE49-F238E27FC236}">
              <a16:creationId xmlns:a16="http://schemas.microsoft.com/office/drawing/2014/main" xmlns="" id="{6015FF26-96E2-4913-AA78-3D223D0EF4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b="9187"/>
        <a:stretch/>
      </xdr:blipFill>
      <xdr:spPr bwMode="auto">
        <a:xfrm>
          <a:off x="12536384" y="1"/>
          <a:ext cx="5870150" cy="117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33234</xdr:colOff>
      <xdr:row>0</xdr:row>
      <xdr:rowOff>1</xdr:rowOff>
    </xdr:from>
    <xdr:to>
      <xdr:col>7</xdr:col>
      <xdr:colOff>3090334</xdr:colOff>
      <xdr:row>5</xdr:row>
      <xdr:rowOff>10585</xdr:rowOff>
    </xdr:to>
    <xdr:pic>
      <xdr:nvPicPr>
        <xdr:cNvPr id="2" name="Immagine 1" descr="logo-senza-sfondo.png">
          <a:extLst>
            <a:ext uri="{FF2B5EF4-FFF2-40B4-BE49-F238E27FC236}">
              <a16:creationId xmlns:a16="http://schemas.microsoft.com/office/drawing/2014/main" xmlns="" id="{9B429548-59FB-4A94-8ED1-4B4874286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b="9187"/>
        <a:stretch/>
      </xdr:blipFill>
      <xdr:spPr bwMode="auto">
        <a:xfrm>
          <a:off x="12536384" y="1"/>
          <a:ext cx="5870150" cy="117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AC902"/>
  <sheetViews>
    <sheetView showGridLines="0" tabSelected="1" topLeftCell="A44" zoomScale="58" zoomScaleNormal="58" workbookViewId="0">
      <selection activeCell="G80" sqref="G80"/>
    </sheetView>
  </sheetViews>
  <sheetFormatPr defaultColWidth="14.44140625" defaultRowHeight="15" customHeight="1"/>
  <cols>
    <col min="1" max="1" width="3.6640625" style="48" customWidth="1"/>
    <col min="2" max="2" width="4.33203125" style="48" customWidth="1"/>
    <col min="3" max="3" width="60.5546875" style="48" customWidth="1"/>
    <col min="4" max="4" width="59.5546875" style="48" customWidth="1"/>
    <col min="5" max="5" width="28.5546875" style="48" customWidth="1"/>
    <col min="6" max="6" width="40.109375" style="48" customWidth="1"/>
    <col min="7" max="7" width="44.33203125" style="48" customWidth="1"/>
    <col min="8" max="8" width="49.109375" style="48" customWidth="1"/>
    <col min="9" max="9" width="34.6640625" style="48" customWidth="1"/>
    <col min="10" max="10" width="32.109375" style="48" customWidth="1"/>
    <col min="11" max="11" width="40.5546875" style="48" customWidth="1"/>
    <col min="12" max="12" width="41.33203125" style="48" customWidth="1"/>
    <col min="13" max="13" width="31.6640625" style="48" customWidth="1"/>
    <col min="14" max="14" width="33" style="48" customWidth="1"/>
    <col min="15" max="15" width="35" style="48" customWidth="1"/>
    <col min="16" max="16" width="31.33203125" style="48" customWidth="1"/>
    <col min="17" max="17" width="17.109375" style="48" customWidth="1"/>
    <col min="18" max="18" width="13.44140625" style="48" customWidth="1"/>
    <col min="19" max="19" width="16.33203125" style="48" customWidth="1"/>
    <col min="20" max="20" width="13.33203125" style="48" customWidth="1"/>
    <col min="21" max="22" width="10.6640625" style="48" customWidth="1"/>
    <col min="23" max="16384" width="14.44140625" style="48"/>
  </cols>
  <sheetData>
    <row r="1" spans="1:22" ht="15" customHeight="1">
      <c r="A1" s="34"/>
    </row>
    <row r="2" spans="1:22" ht="15" customHeight="1">
      <c r="B2" s="187" t="s">
        <v>484</v>
      </c>
      <c r="C2" s="181"/>
      <c r="D2" s="50"/>
      <c r="E2" s="50"/>
      <c r="F2" s="50"/>
    </row>
    <row r="3" spans="1:22" ht="20.55" customHeight="1">
      <c r="B3" s="188" t="s">
        <v>482</v>
      </c>
      <c r="C3" s="183"/>
      <c r="D3" s="189"/>
      <c r="E3" s="190"/>
      <c r="F3" s="19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5" customHeight="1">
      <c r="B4" s="188" t="s">
        <v>483</v>
      </c>
      <c r="C4" s="183"/>
      <c r="D4" s="189"/>
      <c r="E4" s="190"/>
      <c r="F4" s="19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55" customHeight="1">
      <c r="B5" s="188" t="s">
        <v>417</v>
      </c>
      <c r="C5" s="182"/>
      <c r="D5" s="191" t="s">
        <v>465</v>
      </c>
      <c r="E5" s="191"/>
      <c r="F5" s="19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B6" s="51"/>
      <c r="C6" s="51"/>
      <c r="D6" s="51"/>
      <c r="E6" s="51"/>
      <c r="F6" s="5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25" customHeight="1">
      <c r="B7" s="180" t="s">
        <v>463</v>
      </c>
      <c r="C7" s="181"/>
      <c r="D7" s="52"/>
      <c r="E7" s="52"/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39" customHeight="1">
      <c r="B8" s="182" t="s">
        <v>378</v>
      </c>
      <c r="C8" s="183"/>
      <c r="D8" s="184" t="s">
        <v>466</v>
      </c>
      <c r="E8" s="185"/>
      <c r="F8" s="186"/>
      <c r="G8" s="1"/>
      <c r="H8" s="1"/>
      <c r="I8" s="5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customHeight="1">
      <c r="B9" s="182" t="s">
        <v>447</v>
      </c>
      <c r="C9" s="183"/>
      <c r="D9" s="184" t="s">
        <v>467</v>
      </c>
      <c r="E9" s="185"/>
      <c r="F9" s="186"/>
      <c r="G9" s="57"/>
      <c r="H9" s="57"/>
      <c r="I9" s="57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15" customHeight="1">
      <c r="B10" s="182" t="s">
        <v>448</v>
      </c>
      <c r="C10" s="183"/>
      <c r="D10" s="184" t="s">
        <v>468</v>
      </c>
      <c r="E10" s="185"/>
      <c r="F10" s="186"/>
      <c r="G10" s="57"/>
      <c r="H10" s="57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ht="12.75" customHeight="1">
      <c r="B11" s="192" t="s">
        <v>542</v>
      </c>
      <c r="C11" s="193"/>
      <c r="D11" s="193"/>
      <c r="E11" s="193"/>
      <c r="F11" s="19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99999999999999">
      <c r="B12" s="177" t="s">
        <v>541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9"/>
      <c r="P12" s="1"/>
      <c r="Q12" s="16"/>
      <c r="R12" s="16"/>
      <c r="S12" s="16"/>
      <c r="T12" s="16"/>
      <c r="U12" s="16"/>
      <c r="V12" s="1"/>
    </row>
    <row r="13" spans="1:22" ht="28.05" customHeight="1">
      <c r="B13" s="18" t="s">
        <v>451</v>
      </c>
      <c r="C13" s="176" t="s">
        <v>0</v>
      </c>
      <c r="D13" s="155"/>
      <c r="E13" s="155"/>
      <c r="F13" s="53" t="s">
        <v>397</v>
      </c>
      <c r="G13" s="53" t="s">
        <v>398</v>
      </c>
      <c r="H13" s="53" t="s">
        <v>464</v>
      </c>
      <c r="I13" s="53" t="s">
        <v>399</v>
      </c>
      <c r="J13" s="53" t="s">
        <v>408</v>
      </c>
      <c r="K13" s="53" t="s">
        <v>401</v>
      </c>
      <c r="L13" s="53" t="s">
        <v>403</v>
      </c>
      <c r="M13" s="53" t="s">
        <v>404</v>
      </c>
      <c r="N13" s="53" t="s">
        <v>402</v>
      </c>
      <c r="O13" s="53" t="s">
        <v>405</v>
      </c>
      <c r="P13" s="1"/>
      <c r="Q13" s="17"/>
      <c r="R13" s="17"/>
      <c r="S13" s="17"/>
      <c r="T13" s="17"/>
      <c r="U13" s="17"/>
    </row>
    <row r="14" spans="1:22" ht="15.6" customHeight="1">
      <c r="B14" s="49">
        <v>1</v>
      </c>
      <c r="C14" s="160" t="s">
        <v>469</v>
      </c>
      <c r="D14" s="161"/>
      <c r="E14" s="161"/>
      <c r="F14" s="59"/>
      <c r="G14" s="59"/>
      <c r="H14" s="59"/>
      <c r="I14" s="59"/>
      <c r="J14" s="60" t="s">
        <v>471</v>
      </c>
      <c r="K14" s="60" t="s">
        <v>468</v>
      </c>
      <c r="L14" s="60" t="s">
        <v>468</v>
      </c>
      <c r="M14" s="60" t="s">
        <v>468</v>
      </c>
      <c r="N14" s="60" t="s">
        <v>468</v>
      </c>
      <c r="O14" s="60" t="s">
        <v>468</v>
      </c>
      <c r="P14" s="1"/>
    </row>
    <row r="15" spans="1:22" ht="15.6" customHeight="1">
      <c r="B15" s="49">
        <f t="shared" ref="B15:B25" si="0">B14+1</f>
        <v>2</v>
      </c>
      <c r="C15" s="160" t="s">
        <v>469</v>
      </c>
      <c r="D15" s="161"/>
      <c r="E15" s="161"/>
      <c r="F15" s="59"/>
      <c r="G15" s="59"/>
      <c r="H15" s="59"/>
      <c r="I15" s="61"/>
      <c r="J15" s="60" t="s">
        <v>471</v>
      </c>
      <c r="K15" s="60" t="s">
        <v>468</v>
      </c>
      <c r="L15" s="60" t="s">
        <v>468</v>
      </c>
      <c r="M15" s="60" t="s">
        <v>468</v>
      </c>
      <c r="N15" s="60" t="s">
        <v>468</v>
      </c>
      <c r="O15" s="60" t="s">
        <v>468</v>
      </c>
      <c r="P15" s="1"/>
    </row>
    <row r="16" spans="1:22" ht="15.6" customHeight="1">
      <c r="B16" s="49">
        <f t="shared" si="0"/>
        <v>3</v>
      </c>
      <c r="C16" s="160" t="s">
        <v>469</v>
      </c>
      <c r="D16" s="161"/>
      <c r="E16" s="161"/>
      <c r="F16" s="59"/>
      <c r="G16" s="59"/>
      <c r="H16" s="59"/>
      <c r="I16" s="59"/>
      <c r="J16" s="60" t="s">
        <v>471</v>
      </c>
      <c r="K16" s="60" t="s">
        <v>468</v>
      </c>
      <c r="L16" s="60" t="s">
        <v>468</v>
      </c>
      <c r="M16" s="60" t="s">
        <v>468</v>
      </c>
      <c r="N16" s="60" t="s">
        <v>468</v>
      </c>
      <c r="O16" s="60" t="s">
        <v>468</v>
      </c>
    </row>
    <row r="17" spans="2:22" ht="15.6" customHeight="1">
      <c r="B17" s="49">
        <f t="shared" si="0"/>
        <v>4</v>
      </c>
      <c r="C17" s="160" t="s">
        <v>469</v>
      </c>
      <c r="D17" s="161"/>
      <c r="E17" s="161"/>
      <c r="F17" s="59"/>
      <c r="G17" s="59"/>
      <c r="H17" s="59"/>
      <c r="I17" s="59"/>
      <c r="J17" s="60" t="s">
        <v>471</v>
      </c>
      <c r="K17" s="60" t="s">
        <v>468</v>
      </c>
      <c r="L17" s="60" t="s">
        <v>468</v>
      </c>
      <c r="M17" s="60" t="s">
        <v>468</v>
      </c>
      <c r="N17" s="60" t="s">
        <v>468</v>
      </c>
      <c r="O17" s="60" t="s">
        <v>468</v>
      </c>
    </row>
    <row r="18" spans="2:22" ht="15.6" customHeight="1">
      <c r="B18" s="49">
        <f t="shared" si="0"/>
        <v>5</v>
      </c>
      <c r="C18" s="160" t="s">
        <v>469</v>
      </c>
      <c r="D18" s="161"/>
      <c r="E18" s="161"/>
      <c r="F18" s="59"/>
      <c r="G18" s="59"/>
      <c r="H18" s="59"/>
      <c r="I18" s="59"/>
      <c r="J18" s="60" t="s">
        <v>471</v>
      </c>
      <c r="K18" s="60" t="s">
        <v>468</v>
      </c>
      <c r="L18" s="60" t="s">
        <v>468</v>
      </c>
      <c r="M18" s="60" t="s">
        <v>468</v>
      </c>
      <c r="N18" s="60" t="s">
        <v>468</v>
      </c>
      <c r="O18" s="60" t="s">
        <v>468</v>
      </c>
    </row>
    <row r="19" spans="2:22" ht="15.6" customHeight="1">
      <c r="B19" s="49">
        <f t="shared" si="0"/>
        <v>6</v>
      </c>
      <c r="C19" s="160" t="s">
        <v>469</v>
      </c>
      <c r="D19" s="161"/>
      <c r="E19" s="161"/>
      <c r="F19" s="59"/>
      <c r="G19" s="59"/>
      <c r="H19" s="59"/>
      <c r="I19" s="59"/>
      <c r="J19" s="60" t="s">
        <v>471</v>
      </c>
      <c r="K19" s="60" t="s">
        <v>468</v>
      </c>
      <c r="L19" s="60" t="s">
        <v>468</v>
      </c>
      <c r="M19" s="60" t="s">
        <v>468</v>
      </c>
      <c r="N19" s="60" t="s">
        <v>468</v>
      </c>
      <c r="O19" s="60" t="s">
        <v>468</v>
      </c>
    </row>
    <row r="20" spans="2:22" ht="15.6" customHeight="1">
      <c r="B20" s="49">
        <f t="shared" si="0"/>
        <v>7</v>
      </c>
      <c r="C20" s="160" t="s">
        <v>469</v>
      </c>
      <c r="D20" s="161"/>
      <c r="E20" s="161"/>
      <c r="F20" s="59"/>
      <c r="G20" s="59"/>
      <c r="H20" s="59"/>
      <c r="I20" s="62"/>
      <c r="J20" s="60" t="s">
        <v>471</v>
      </c>
      <c r="K20" s="60" t="s">
        <v>468</v>
      </c>
      <c r="L20" s="60" t="s">
        <v>468</v>
      </c>
      <c r="M20" s="60" t="s">
        <v>468</v>
      </c>
      <c r="N20" s="60" t="s">
        <v>468</v>
      </c>
      <c r="O20" s="60" t="s">
        <v>468</v>
      </c>
    </row>
    <row r="21" spans="2:22" ht="15.6" customHeight="1">
      <c r="B21" s="49">
        <f t="shared" si="0"/>
        <v>8</v>
      </c>
      <c r="C21" s="160" t="s">
        <v>469</v>
      </c>
      <c r="D21" s="161"/>
      <c r="E21" s="161"/>
      <c r="F21" s="59"/>
      <c r="G21" s="59"/>
      <c r="H21" s="59"/>
      <c r="I21" s="59"/>
      <c r="J21" s="60" t="s">
        <v>471</v>
      </c>
      <c r="K21" s="60" t="s">
        <v>468</v>
      </c>
      <c r="L21" s="60" t="s">
        <v>468</v>
      </c>
      <c r="M21" s="60" t="s">
        <v>468</v>
      </c>
      <c r="N21" s="60" t="s">
        <v>468</v>
      </c>
      <c r="O21" s="60" t="s">
        <v>468</v>
      </c>
    </row>
    <row r="22" spans="2:22" ht="15.6" customHeight="1">
      <c r="B22" s="49">
        <f t="shared" si="0"/>
        <v>9</v>
      </c>
      <c r="C22" s="160" t="s">
        <v>469</v>
      </c>
      <c r="D22" s="161"/>
      <c r="E22" s="161"/>
      <c r="F22" s="59"/>
      <c r="G22" s="59"/>
      <c r="H22" s="59"/>
      <c r="I22" s="59"/>
      <c r="J22" s="60" t="s">
        <v>471</v>
      </c>
      <c r="K22" s="60" t="s">
        <v>468</v>
      </c>
      <c r="L22" s="60" t="s">
        <v>468</v>
      </c>
      <c r="M22" s="60" t="s">
        <v>468</v>
      </c>
      <c r="N22" s="60" t="s">
        <v>468</v>
      </c>
      <c r="O22" s="60" t="s">
        <v>468</v>
      </c>
    </row>
    <row r="23" spans="2:22" ht="15.6" customHeight="1">
      <c r="B23" s="49">
        <f t="shared" si="0"/>
        <v>10</v>
      </c>
      <c r="C23" s="160" t="s">
        <v>469</v>
      </c>
      <c r="D23" s="161"/>
      <c r="E23" s="161"/>
      <c r="F23" s="59"/>
      <c r="G23" s="59"/>
      <c r="H23" s="59"/>
      <c r="I23" s="59"/>
      <c r="J23" s="60" t="s">
        <v>471</v>
      </c>
      <c r="K23" s="60" t="s">
        <v>468</v>
      </c>
      <c r="L23" s="60" t="s">
        <v>468</v>
      </c>
      <c r="M23" s="60" t="s">
        <v>468</v>
      </c>
      <c r="N23" s="60" t="s">
        <v>468</v>
      </c>
      <c r="O23" s="60" t="s">
        <v>468</v>
      </c>
    </row>
    <row r="24" spans="2:22" ht="15.6" customHeight="1">
      <c r="B24" s="49">
        <f t="shared" si="0"/>
        <v>11</v>
      </c>
      <c r="C24" s="160" t="s">
        <v>469</v>
      </c>
      <c r="D24" s="161"/>
      <c r="E24" s="161"/>
      <c r="F24" s="59"/>
      <c r="G24" s="59"/>
      <c r="H24" s="59"/>
      <c r="I24" s="59"/>
      <c r="J24" s="60" t="s">
        <v>471</v>
      </c>
      <c r="K24" s="60" t="s">
        <v>468</v>
      </c>
      <c r="L24" s="60" t="s">
        <v>468</v>
      </c>
      <c r="M24" s="60" t="s">
        <v>468</v>
      </c>
      <c r="N24" s="60" t="s">
        <v>468</v>
      </c>
      <c r="O24" s="60" t="s">
        <v>468</v>
      </c>
    </row>
    <row r="25" spans="2:22" ht="15.6" customHeight="1">
      <c r="B25" s="49">
        <f t="shared" si="0"/>
        <v>12</v>
      </c>
      <c r="C25" s="160" t="s">
        <v>469</v>
      </c>
      <c r="D25" s="161"/>
      <c r="E25" s="161"/>
      <c r="F25" s="59"/>
      <c r="G25" s="59"/>
      <c r="H25" s="59"/>
      <c r="I25" s="61"/>
      <c r="J25" s="60" t="s">
        <v>471</v>
      </c>
      <c r="K25" s="60" t="s">
        <v>468</v>
      </c>
      <c r="L25" s="60" t="s">
        <v>468</v>
      </c>
      <c r="M25" s="60" t="s">
        <v>468</v>
      </c>
      <c r="N25" s="60" t="s">
        <v>468</v>
      </c>
      <c r="O25" s="60" t="s">
        <v>468</v>
      </c>
    </row>
    <row r="26" spans="2:22" ht="22.05" customHeight="1">
      <c r="B26" s="156" t="s">
        <v>543</v>
      </c>
      <c r="C26" s="157"/>
      <c r="D26" s="157"/>
      <c r="E26" s="15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2" ht="12.75" hidden="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6" hidden="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>
      <c r="B35" s="173" t="s">
        <v>486</v>
      </c>
      <c r="C35" s="174"/>
      <c r="D35" s="174"/>
      <c r="E35" s="174"/>
      <c r="F35" s="174"/>
      <c r="G35" s="17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>
      <c r="B36" s="46" t="s">
        <v>451</v>
      </c>
      <c r="C36" s="54" t="s">
        <v>474</v>
      </c>
      <c r="D36" s="171" t="s">
        <v>475</v>
      </c>
      <c r="E36" s="172"/>
      <c r="F36" s="54" t="s">
        <v>403</v>
      </c>
      <c r="G36" s="54" t="s">
        <v>421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>
      <c r="B37" s="19">
        <v>1</v>
      </c>
      <c r="C37" s="63" t="s">
        <v>476</v>
      </c>
      <c r="D37" s="166" t="s">
        <v>479</v>
      </c>
      <c r="E37" s="167"/>
      <c r="F37" s="64" t="s">
        <v>468</v>
      </c>
      <c r="G37" s="64" t="s">
        <v>471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>
      <c r="B38" s="20">
        <f t="shared" ref="B38:B40" si="1">B37+1</f>
        <v>2</v>
      </c>
      <c r="C38" s="65" t="s">
        <v>476</v>
      </c>
      <c r="D38" s="166" t="s">
        <v>479</v>
      </c>
      <c r="E38" s="167"/>
      <c r="F38" s="64" t="s">
        <v>468</v>
      </c>
      <c r="G38" s="64" t="s">
        <v>471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>
      <c r="B39" s="20">
        <f t="shared" si="1"/>
        <v>3</v>
      </c>
      <c r="C39" s="65" t="s">
        <v>476</v>
      </c>
      <c r="D39" s="166" t="s">
        <v>479</v>
      </c>
      <c r="E39" s="167"/>
      <c r="F39" s="64" t="s">
        <v>468</v>
      </c>
      <c r="G39" s="64" t="s">
        <v>471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>
      <c r="B40" s="20">
        <f t="shared" si="1"/>
        <v>4</v>
      </c>
      <c r="C40" s="65" t="s">
        <v>476</v>
      </c>
      <c r="D40" s="166" t="s">
        <v>479</v>
      </c>
      <c r="E40" s="167"/>
      <c r="F40" s="64" t="s">
        <v>468</v>
      </c>
      <c r="G40" s="64" t="s">
        <v>471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>
      <c r="B41" s="20">
        <v>5</v>
      </c>
      <c r="C41" s="65" t="s">
        <v>476</v>
      </c>
      <c r="D41" s="166" t="s">
        <v>479</v>
      </c>
      <c r="E41" s="167"/>
      <c r="F41" s="64" t="s">
        <v>468</v>
      </c>
      <c r="G41" s="64" t="s">
        <v>471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>
      <c r="B42" s="156" t="s">
        <v>543</v>
      </c>
      <c r="C42" s="157"/>
      <c r="D42" s="157"/>
      <c r="E42" s="15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7.399999999999999">
      <c r="B43" s="168" t="s">
        <v>487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>
      <c r="B44" s="49" t="s">
        <v>451</v>
      </c>
      <c r="C44" s="170" t="s">
        <v>416</v>
      </c>
      <c r="D44" s="155"/>
      <c r="E44" s="155"/>
      <c r="F44" s="155"/>
      <c r="G44" s="53" t="s">
        <v>450</v>
      </c>
      <c r="H44" s="53" t="s">
        <v>417</v>
      </c>
      <c r="I44" s="53" t="s">
        <v>418</v>
      </c>
      <c r="J44" s="53" t="s">
        <v>419</v>
      </c>
      <c r="K44" s="53" t="s">
        <v>420</v>
      </c>
      <c r="L44" s="53" t="s">
        <v>421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>
      <c r="B45" s="19">
        <v>1</v>
      </c>
      <c r="C45" s="160" t="s">
        <v>480</v>
      </c>
      <c r="D45" s="161"/>
      <c r="E45" s="161"/>
      <c r="F45" s="161"/>
      <c r="G45" s="66"/>
      <c r="H45" s="61" t="s">
        <v>468</v>
      </c>
      <c r="I45" s="64"/>
      <c r="J45" s="61"/>
      <c r="K45" s="67"/>
      <c r="L45" s="67" t="s">
        <v>471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>
      <c r="B46" s="19">
        <f t="shared" ref="B46:B54" si="2">B45+1</f>
        <v>2</v>
      </c>
      <c r="C46" s="160" t="s">
        <v>480</v>
      </c>
      <c r="D46" s="161"/>
      <c r="E46" s="161"/>
      <c r="F46" s="161"/>
      <c r="G46" s="66"/>
      <c r="H46" s="61" t="s">
        <v>468</v>
      </c>
      <c r="I46" s="64"/>
      <c r="J46" s="61"/>
      <c r="K46" s="67"/>
      <c r="L46" s="67" t="s">
        <v>471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>
      <c r="B47" s="19">
        <f t="shared" si="2"/>
        <v>3</v>
      </c>
      <c r="C47" s="160" t="s">
        <v>480</v>
      </c>
      <c r="D47" s="161"/>
      <c r="E47" s="161"/>
      <c r="F47" s="161"/>
      <c r="G47" s="66"/>
      <c r="H47" s="61" t="s">
        <v>468</v>
      </c>
      <c r="I47" s="64"/>
      <c r="J47" s="61"/>
      <c r="K47" s="67"/>
      <c r="L47" s="67" t="s">
        <v>471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>
      <c r="B48" s="19">
        <f t="shared" si="2"/>
        <v>4</v>
      </c>
      <c r="C48" s="160" t="s">
        <v>480</v>
      </c>
      <c r="D48" s="161"/>
      <c r="E48" s="161"/>
      <c r="F48" s="161"/>
      <c r="G48" s="66"/>
      <c r="H48" s="61" t="s">
        <v>468</v>
      </c>
      <c r="I48" s="64"/>
      <c r="J48" s="61"/>
      <c r="K48" s="67"/>
      <c r="L48" s="67" t="s">
        <v>471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>
      <c r="B49" s="19">
        <f t="shared" si="2"/>
        <v>5</v>
      </c>
      <c r="C49" s="160" t="s">
        <v>480</v>
      </c>
      <c r="D49" s="161"/>
      <c r="E49" s="161"/>
      <c r="F49" s="161"/>
      <c r="G49" s="66"/>
      <c r="H49" s="61" t="s">
        <v>468</v>
      </c>
      <c r="I49" s="64"/>
      <c r="J49" s="61"/>
      <c r="K49" s="67"/>
      <c r="L49" s="67" t="s">
        <v>471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>
      <c r="B50" s="19">
        <f t="shared" si="2"/>
        <v>6</v>
      </c>
      <c r="C50" s="160" t="s">
        <v>480</v>
      </c>
      <c r="D50" s="161"/>
      <c r="E50" s="161"/>
      <c r="F50" s="161"/>
      <c r="G50" s="66"/>
      <c r="H50" s="61" t="s">
        <v>468</v>
      </c>
      <c r="I50" s="64"/>
      <c r="J50" s="61"/>
      <c r="K50" s="67"/>
      <c r="L50" s="67" t="s">
        <v>471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>
      <c r="B51" s="19">
        <f t="shared" si="2"/>
        <v>7</v>
      </c>
      <c r="C51" s="160" t="s">
        <v>480</v>
      </c>
      <c r="D51" s="161"/>
      <c r="E51" s="161"/>
      <c r="F51" s="161"/>
      <c r="G51" s="66"/>
      <c r="H51" s="61" t="s">
        <v>468</v>
      </c>
      <c r="I51" s="64"/>
      <c r="J51" s="61"/>
      <c r="K51" s="67"/>
      <c r="L51" s="67" t="s">
        <v>471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>
      <c r="B52" s="19">
        <f t="shared" si="2"/>
        <v>8</v>
      </c>
      <c r="C52" s="160" t="s">
        <v>480</v>
      </c>
      <c r="D52" s="161"/>
      <c r="E52" s="161"/>
      <c r="F52" s="161"/>
      <c r="G52" s="66"/>
      <c r="H52" s="61" t="s">
        <v>468</v>
      </c>
      <c r="I52" s="64"/>
      <c r="J52" s="61"/>
      <c r="K52" s="67"/>
      <c r="L52" s="67" t="s">
        <v>471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>
      <c r="B53" s="19">
        <f t="shared" si="2"/>
        <v>9</v>
      </c>
      <c r="C53" s="160" t="s">
        <v>480</v>
      </c>
      <c r="D53" s="161"/>
      <c r="E53" s="161"/>
      <c r="F53" s="161"/>
      <c r="G53" s="66"/>
      <c r="H53" s="61" t="s">
        <v>468</v>
      </c>
      <c r="I53" s="64"/>
      <c r="J53" s="61"/>
      <c r="K53" s="67"/>
      <c r="L53" s="67" t="s">
        <v>471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>
      <c r="B54" s="19">
        <f t="shared" si="2"/>
        <v>10</v>
      </c>
      <c r="C54" s="160" t="s">
        <v>480</v>
      </c>
      <c r="D54" s="161"/>
      <c r="E54" s="161"/>
      <c r="F54" s="161"/>
      <c r="G54" s="66"/>
      <c r="H54" s="61" t="s">
        <v>468</v>
      </c>
      <c r="I54" s="64"/>
      <c r="J54" s="61"/>
      <c r="K54" s="67"/>
      <c r="L54" s="67" t="s">
        <v>471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8.75" customHeight="1">
      <c r="B55" s="156" t="s">
        <v>543</v>
      </c>
      <c r="C55" s="157"/>
      <c r="D55" s="157"/>
      <c r="E55" s="157"/>
      <c r="F55" s="5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8.75" customHeight="1">
      <c r="B56" s="162" t="s">
        <v>488</v>
      </c>
      <c r="C56" s="163"/>
      <c r="D56" s="16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>
      <c r="B57" s="46" t="s">
        <v>451</v>
      </c>
      <c r="C57" s="55" t="s">
        <v>428</v>
      </c>
      <c r="D57" s="54" t="s">
        <v>429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>
      <c r="B58" s="20">
        <v>1</v>
      </c>
      <c r="C58" s="68" t="s">
        <v>467</v>
      </c>
      <c r="D58" s="64" t="s">
        <v>468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>
      <c r="B59" s="20">
        <f t="shared" ref="B59" si="3">B58+1</f>
        <v>2</v>
      </c>
      <c r="C59" s="68" t="s">
        <v>467</v>
      </c>
      <c r="D59" s="64" t="s">
        <v>468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>
      <c r="B60" s="20">
        <v>3</v>
      </c>
      <c r="C60" s="68" t="s">
        <v>467</v>
      </c>
      <c r="D60" s="64" t="s">
        <v>468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>
      <c r="B62" s="164" t="s">
        <v>489</v>
      </c>
      <c r="C62" s="165"/>
      <c r="D62" s="165"/>
      <c r="E62" s="165"/>
      <c r="F62" s="16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>
      <c r="B63" s="47" t="s">
        <v>451</v>
      </c>
      <c r="C63" s="154" t="s">
        <v>434</v>
      </c>
      <c r="D63" s="155"/>
      <c r="E63" s="155"/>
      <c r="F63" s="56" t="s">
        <v>435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>
      <c r="B64" s="21">
        <v>1</v>
      </c>
      <c r="C64" s="148"/>
      <c r="D64" s="149"/>
      <c r="E64" s="149"/>
      <c r="F64" s="69" t="s">
        <v>468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>
      <c r="B65" s="21">
        <v>2</v>
      </c>
      <c r="C65" s="148"/>
      <c r="D65" s="149"/>
      <c r="E65" s="149"/>
      <c r="F65" s="69" t="s">
        <v>468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>
      <c r="B66" s="21">
        <v>3</v>
      </c>
      <c r="C66" s="148"/>
      <c r="D66" s="149"/>
      <c r="E66" s="149"/>
      <c r="F66" s="69" t="s">
        <v>468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>
      <c r="B67" s="21">
        <v>4</v>
      </c>
      <c r="C67" s="148"/>
      <c r="D67" s="149"/>
      <c r="E67" s="149"/>
      <c r="F67" s="69" t="s">
        <v>468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>
      <c r="B68" s="21">
        <v>5</v>
      </c>
      <c r="C68" s="148"/>
      <c r="D68" s="149"/>
      <c r="E68" s="149"/>
      <c r="F68" s="69" t="s">
        <v>468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>
      <c r="B69" s="156" t="s">
        <v>543</v>
      </c>
      <c r="C69" s="157"/>
      <c r="D69" s="157"/>
      <c r="E69" s="15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7.399999999999999">
      <c r="B70" s="158" t="s">
        <v>490</v>
      </c>
      <c r="C70" s="159"/>
      <c r="D70" s="159"/>
      <c r="E70" s="159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>
      <c r="B71" s="47" t="s">
        <v>451</v>
      </c>
      <c r="C71" s="154" t="s">
        <v>440</v>
      </c>
      <c r="D71" s="155"/>
      <c r="E71" s="155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>
      <c r="B72" s="21">
        <v>1</v>
      </c>
      <c r="C72" s="148"/>
      <c r="D72" s="149"/>
      <c r="E72" s="149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>
      <c r="B73" s="21">
        <v>2</v>
      </c>
      <c r="C73" s="148"/>
      <c r="D73" s="149"/>
      <c r="E73" s="149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>
      <c r="B74" s="21">
        <v>3</v>
      </c>
      <c r="C74" s="148"/>
      <c r="D74" s="149"/>
      <c r="E74" s="149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>
      <c r="B75" s="21">
        <v>4</v>
      </c>
      <c r="C75" s="148"/>
      <c r="D75" s="149"/>
      <c r="E75" s="149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>
      <c r="B76" s="21">
        <v>5</v>
      </c>
      <c r="C76" s="148"/>
      <c r="D76" s="149"/>
      <c r="E76" s="149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>
      <c r="B77" s="1"/>
      <c r="C77" s="70"/>
      <c r="D77" s="70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>
      <c r="B78" s="152" t="s">
        <v>491</v>
      </c>
      <c r="C78" s="153"/>
      <c r="D78" s="153"/>
      <c r="E78" s="153"/>
      <c r="F78" s="153"/>
      <c r="G78" s="15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>
      <c r="B79" s="47" t="s">
        <v>451</v>
      </c>
      <c r="C79" s="154" t="s">
        <v>441</v>
      </c>
      <c r="D79" s="155"/>
      <c r="E79" s="155"/>
      <c r="F79" s="56" t="s">
        <v>442</v>
      </c>
      <c r="G79" s="56" t="s">
        <v>409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>
      <c r="B80" s="21">
        <v>1</v>
      </c>
      <c r="C80" s="148"/>
      <c r="D80" s="149"/>
      <c r="E80" s="149"/>
      <c r="F80" s="69" t="s">
        <v>468</v>
      </c>
      <c r="G80" s="69" t="s">
        <v>471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9" ht="12.75" customHeight="1">
      <c r="B81" s="21">
        <v>2</v>
      </c>
      <c r="C81" s="148"/>
      <c r="D81" s="149"/>
      <c r="E81" s="149"/>
      <c r="F81" s="69" t="s">
        <v>468</v>
      </c>
      <c r="G81" s="69" t="s">
        <v>471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9" ht="12.75" customHeight="1">
      <c r="B82" s="21">
        <v>3</v>
      </c>
      <c r="C82" s="148"/>
      <c r="D82" s="149"/>
      <c r="E82" s="149"/>
      <c r="F82" s="69" t="s">
        <v>468</v>
      </c>
      <c r="G82" s="69" t="s">
        <v>471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9" ht="12.75" customHeight="1">
      <c r="B83" s="21">
        <v>4</v>
      </c>
      <c r="C83" s="148"/>
      <c r="D83" s="149"/>
      <c r="E83" s="149"/>
      <c r="F83" s="69" t="s">
        <v>468</v>
      </c>
      <c r="G83" s="69" t="s">
        <v>471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9" ht="12.75" customHeight="1">
      <c r="B84" s="21">
        <v>5</v>
      </c>
      <c r="C84" s="148"/>
      <c r="D84" s="149"/>
      <c r="E84" s="149"/>
      <c r="F84" s="69" t="s">
        <v>468</v>
      </c>
      <c r="G84" s="69" t="s">
        <v>471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ht="12.75" customHeight="1">
      <c r="B85" s="156" t="s">
        <v>543</v>
      </c>
      <c r="C85" s="157"/>
      <c r="D85" s="157"/>
      <c r="E85" s="15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9" ht="12.75" hidden="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ht="12.75" hidden="1" customHeight="1">
      <c r="B87" s="1"/>
      <c r="C87" s="22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9" ht="12.75" hidden="1" customHeight="1">
      <c r="B88" s="1"/>
      <c r="C88" s="7" t="s">
        <v>465</v>
      </c>
      <c r="D88" s="1"/>
      <c r="E88" s="1"/>
      <c r="F88" s="7" t="s">
        <v>468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9" ht="12.75" hidden="1" customHeight="1">
      <c r="B89" s="1"/>
      <c r="C89" s="7" t="s">
        <v>452</v>
      </c>
      <c r="D89" s="1"/>
      <c r="E89" s="1"/>
      <c r="F89" s="7" t="s">
        <v>379</v>
      </c>
      <c r="G89" s="1"/>
      <c r="H89" s="1"/>
      <c r="I89" s="144" t="s">
        <v>485</v>
      </c>
      <c r="J89" s="114" t="s">
        <v>531</v>
      </c>
      <c r="K89" s="147" t="s">
        <v>532</v>
      </c>
      <c r="L89" s="147" t="s">
        <v>533</v>
      </c>
      <c r="M89" s="147" t="s">
        <v>534</v>
      </c>
      <c r="N89" s="147" t="s">
        <v>535</v>
      </c>
      <c r="O89" s="147" t="s">
        <v>536</v>
      </c>
      <c r="P89" s="147" t="s">
        <v>537</v>
      </c>
      <c r="Q89" s="147" t="s">
        <v>538</v>
      </c>
      <c r="R89" s="147" t="s">
        <v>540</v>
      </c>
      <c r="S89" s="147" t="s">
        <v>392</v>
      </c>
      <c r="T89" s="147" t="s">
        <v>393</v>
      </c>
      <c r="U89" s="147" t="s">
        <v>394</v>
      </c>
      <c r="V89" s="147" t="s">
        <v>395</v>
      </c>
      <c r="W89" s="147" t="s">
        <v>507</v>
      </c>
      <c r="X89" s="147" t="s">
        <v>396</v>
      </c>
      <c r="Y89" s="139" t="s">
        <v>401</v>
      </c>
      <c r="Z89" s="139" t="s">
        <v>403</v>
      </c>
      <c r="AA89" s="99" t="s">
        <v>404</v>
      </c>
      <c r="AB89" s="99" t="s">
        <v>402</v>
      </c>
      <c r="AC89" s="99" t="s">
        <v>405</v>
      </c>
    </row>
    <row r="90" spans="2:29" ht="12.75" hidden="1" customHeight="1">
      <c r="B90" s="1"/>
      <c r="C90" s="7" t="s">
        <v>527</v>
      </c>
      <c r="D90" s="1"/>
      <c r="E90" s="1"/>
      <c r="F90" s="7" t="s">
        <v>380</v>
      </c>
      <c r="G90" s="1"/>
      <c r="H90" s="1"/>
      <c r="I90" s="145"/>
      <c r="J90" s="15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00"/>
      <c r="AB90" s="100"/>
      <c r="AC90" s="100"/>
    </row>
    <row r="91" spans="2:29" ht="12.75" hidden="1" customHeight="1">
      <c r="B91" s="1"/>
      <c r="C91" s="7" t="s">
        <v>453</v>
      </c>
      <c r="D91" s="1"/>
      <c r="E91" s="1"/>
      <c r="G91" s="1"/>
      <c r="H91" s="1"/>
      <c r="I91" s="146"/>
      <c r="J91" s="151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01"/>
      <c r="AB91" s="101"/>
      <c r="AC91" s="101"/>
    </row>
    <row r="92" spans="2:29" ht="12.75" hidden="1" customHeight="1">
      <c r="B92" s="1"/>
      <c r="C92" s="7" t="s">
        <v>454</v>
      </c>
      <c r="D92" s="1"/>
      <c r="E92" s="1"/>
      <c r="F92" s="7" t="s">
        <v>469</v>
      </c>
      <c r="G92" s="1"/>
      <c r="H92" s="1"/>
      <c r="I92" s="25" t="s">
        <v>494</v>
      </c>
      <c r="J92" s="24">
        <f>IF(C14="Contributo su rivista fascia 'A'- ANVUR (non bibl.)",1,0)</f>
        <v>0</v>
      </c>
      <c r="K92" s="24">
        <f>IF(C14="Contributo su rivista scientifica ANVUR diversa da fascia 'A' (non bibl.)",1,0)</f>
        <v>0</v>
      </c>
      <c r="L92" s="24">
        <f>IF(C14="Contributo su rivista scientifica ANVUR indicizzata ISI-SCOPUS - Q1 (bibl.)",1,0)</f>
        <v>0</v>
      </c>
      <c r="M92" s="24">
        <f>IF(C14="Contributo su rivista scientifica ANVUR indicizzata ISI-SCOPUS - Q2 (bibl.)",1,0)</f>
        <v>0</v>
      </c>
      <c r="N92" s="27">
        <f>IF(C14="Contributo su rivista scientifica ANVUR indicizzata ISI-SCOPUS - Q3 (bibl.)",1,0)</f>
        <v>0</v>
      </c>
      <c r="O92" s="27">
        <f>IF(C14="Contributo su rivista scientifica ANVUR indicizzata ISI-SCOPUS - Q4 (bibl.)",1,0)</f>
        <v>0</v>
      </c>
      <c r="P92" s="27">
        <f>IF(C14="Contributo in altre riviste indicizzate ISI-SCOPUS",1,0)</f>
        <v>0</v>
      </c>
      <c r="Q92" s="24">
        <f>IF(C14="Contributo in altre riviste non indicizzate ISI-SCOPUS",1,0)</f>
        <v>0</v>
      </c>
      <c r="R92" s="24">
        <f>IF(C14="Contributo in riviste non scientifiche",1,0)</f>
        <v>0</v>
      </c>
      <c r="S92" s="24">
        <f>IF(C14="Monografia",1,0)</f>
        <v>0</v>
      </c>
      <c r="T92" s="24">
        <f>IF(C14="Capitolo di libro",1,0)</f>
        <v>0</v>
      </c>
      <c r="U92" s="24">
        <f>IF(C14="Contributo in volume collettaneo",1,0)</f>
        <v>0</v>
      </c>
      <c r="V92" s="24">
        <f>IF(C14="Atti di convegno indicizzato ISI-SCOPUS",1,0)</f>
        <v>0</v>
      </c>
      <c r="W92" s="24">
        <f>IF(C14="Altri atti di convegno",1,0)</f>
        <v>0</v>
      </c>
      <c r="X92" s="24">
        <f>IF(C14="Altro",1,0)</f>
        <v>0</v>
      </c>
      <c r="Y92" s="24">
        <f>IF(K14="Sì",1,0)</f>
        <v>0</v>
      </c>
      <c r="Z92" s="24">
        <f>IF(L14="Sì",1,0)</f>
        <v>0</v>
      </c>
      <c r="AA92" s="24">
        <f>IF(M14="Sì",1,0)</f>
        <v>0</v>
      </c>
      <c r="AB92" s="27">
        <f>IF(N14="Sì",1,0)</f>
        <v>0</v>
      </c>
      <c r="AC92" s="24">
        <f>IF(O14="Eleggibile",1,0)</f>
        <v>0</v>
      </c>
    </row>
    <row r="93" spans="2:29" ht="12.75" hidden="1" customHeight="1">
      <c r="B93" s="1"/>
      <c r="C93" s="7" t="s">
        <v>455</v>
      </c>
      <c r="D93" s="1"/>
      <c r="E93" s="1"/>
      <c r="F93" s="7" t="s">
        <v>531</v>
      </c>
      <c r="G93" s="1"/>
      <c r="H93" s="1"/>
      <c r="I93" s="25" t="s">
        <v>495</v>
      </c>
      <c r="J93" s="24">
        <f t="shared" ref="J93:J102" si="4">IF(C15="Contributo su rivista fascia 'A'- ANVUR (non bibl.)",1,0)</f>
        <v>0</v>
      </c>
      <c r="K93" s="24">
        <f t="shared" ref="K93:K103" si="5">IF(C15="Contributo su rivista scientifica ANVUR diversa da fascia 'A' (non bibl.)",1,0)</f>
        <v>0</v>
      </c>
      <c r="L93" s="24">
        <f t="shared" ref="L93:L102" si="6">IF(C15="Contributo su rivista scientifica ANVUR indicizzata ISI-SCOPUS - Q1 (bibl.)",1,0)</f>
        <v>0</v>
      </c>
      <c r="M93" s="24">
        <f t="shared" ref="M93:M103" si="7">IF(C15="Contributo su rivista scientifica ANVUR indicizzata ISI-SCOPUS - Q2 (bibl.)",1,0)</f>
        <v>0</v>
      </c>
      <c r="N93" s="27">
        <f t="shared" ref="N93:N103" si="8">IF(C15="Contributo su rivista scientifica ANVUR indicizzata ISI-SCOPUS - Q3 (bibl.)",1,0)</f>
        <v>0</v>
      </c>
      <c r="O93" s="27">
        <f t="shared" ref="O93:O102" si="9">IF(C15="Contributo su rivista scientifica ANVUR indicizzata ISI-SCOPUS - Q4 (bibl.)",1,0)</f>
        <v>0</v>
      </c>
      <c r="P93" s="27">
        <f t="shared" ref="P93:P103" si="10">IF(C15="Contributo in altre riviste indicizzate ISI-SCOPUS",1,0)</f>
        <v>0</v>
      </c>
      <c r="Q93" s="24">
        <f t="shared" ref="Q93:Q103" si="11">IF(C15="Contributo in altre riviste non indicizzate ISI-SCOPUS",1,0)</f>
        <v>0</v>
      </c>
      <c r="R93" s="24">
        <f t="shared" ref="R93:R103" si="12">IF(C15="Contributo in riviste non scientifiche",1,0)</f>
        <v>0</v>
      </c>
      <c r="S93" s="24">
        <f t="shared" ref="S93:S103" si="13">IF(C15="Monografia",1,0)</f>
        <v>0</v>
      </c>
      <c r="T93" s="24">
        <f t="shared" ref="T93:T102" si="14">IF(C15="Capitolo di libro",1,0)</f>
        <v>0</v>
      </c>
      <c r="U93" s="24">
        <f t="shared" ref="U93:U103" si="15">IF(C15="Contributo in volume collettaneo",1,0)</f>
        <v>0</v>
      </c>
      <c r="V93" s="24">
        <f t="shared" ref="V93:V103" si="16">IF(C15="Atti di convegno indicizzato ISI-SCOPUS",1,0)</f>
        <v>0</v>
      </c>
      <c r="W93" s="24">
        <f t="shared" ref="W93:W103" si="17">IF(C15="Altri atti di convegno",1,0)</f>
        <v>0</v>
      </c>
      <c r="X93" s="24">
        <f t="shared" ref="X93:X103" si="18">IF(C15="Altro",1,0)</f>
        <v>0</v>
      </c>
      <c r="Y93" s="24">
        <f t="shared" ref="Y93:AB103" si="19">IF(K15="Sì",1,0)</f>
        <v>0</v>
      </c>
      <c r="Z93" s="24">
        <f t="shared" si="19"/>
        <v>0</v>
      </c>
      <c r="AA93" s="24">
        <f t="shared" si="19"/>
        <v>0</v>
      </c>
      <c r="AB93" s="27">
        <f t="shared" si="19"/>
        <v>0</v>
      </c>
      <c r="AC93" s="24">
        <f t="shared" ref="AC93:AC103" si="20">IF(O15="Eleggibile",1,0)</f>
        <v>0</v>
      </c>
    </row>
    <row r="94" spans="2:29" ht="12.75" hidden="1" customHeight="1">
      <c r="B94" s="1"/>
      <c r="C94" s="7" t="s">
        <v>456</v>
      </c>
      <c r="D94" s="1"/>
      <c r="E94" s="1"/>
      <c r="F94" s="7" t="s">
        <v>493</v>
      </c>
      <c r="G94" s="1"/>
      <c r="H94" s="1"/>
      <c r="I94" s="25" t="s">
        <v>496</v>
      </c>
      <c r="J94" s="24">
        <f t="shared" si="4"/>
        <v>0</v>
      </c>
      <c r="K94" s="24">
        <f t="shared" si="5"/>
        <v>0</v>
      </c>
      <c r="L94" s="24">
        <f t="shared" si="6"/>
        <v>0</v>
      </c>
      <c r="M94" s="24">
        <f t="shared" si="7"/>
        <v>0</v>
      </c>
      <c r="N94" s="27">
        <f t="shared" si="8"/>
        <v>0</v>
      </c>
      <c r="O94" s="27">
        <f t="shared" si="9"/>
        <v>0</v>
      </c>
      <c r="P94" s="27">
        <f t="shared" si="10"/>
        <v>0</v>
      </c>
      <c r="Q94" s="24">
        <f t="shared" si="11"/>
        <v>0</v>
      </c>
      <c r="R94" s="24">
        <f t="shared" si="12"/>
        <v>0</v>
      </c>
      <c r="S94" s="24">
        <f t="shared" si="13"/>
        <v>0</v>
      </c>
      <c r="T94" s="24">
        <f t="shared" si="14"/>
        <v>0</v>
      </c>
      <c r="U94" s="24">
        <f t="shared" si="15"/>
        <v>0</v>
      </c>
      <c r="V94" s="24">
        <f t="shared" si="16"/>
        <v>0</v>
      </c>
      <c r="W94" s="24">
        <f t="shared" si="17"/>
        <v>0</v>
      </c>
      <c r="X94" s="24">
        <f t="shared" si="18"/>
        <v>0</v>
      </c>
      <c r="Y94" s="24">
        <f t="shared" si="19"/>
        <v>0</v>
      </c>
      <c r="Z94" s="24">
        <f t="shared" si="19"/>
        <v>0</v>
      </c>
      <c r="AA94" s="24">
        <f t="shared" si="19"/>
        <v>0</v>
      </c>
      <c r="AB94" s="27">
        <f t="shared" si="19"/>
        <v>0</v>
      </c>
      <c r="AC94" s="24">
        <f t="shared" si="20"/>
        <v>0</v>
      </c>
    </row>
    <row r="95" spans="2:29" ht="12.75" hidden="1" customHeight="1">
      <c r="B95" s="1"/>
      <c r="C95" s="7" t="s">
        <v>457</v>
      </c>
      <c r="D95" s="1"/>
      <c r="E95" s="1"/>
      <c r="F95" s="7" t="s">
        <v>492</v>
      </c>
      <c r="G95" s="1"/>
      <c r="H95" s="1"/>
      <c r="I95" s="25" t="s">
        <v>497</v>
      </c>
      <c r="J95" s="24">
        <f t="shared" si="4"/>
        <v>0</v>
      </c>
      <c r="K95" s="24">
        <f t="shared" si="5"/>
        <v>0</v>
      </c>
      <c r="L95" s="24">
        <f t="shared" si="6"/>
        <v>0</v>
      </c>
      <c r="M95" s="24">
        <f t="shared" si="7"/>
        <v>0</v>
      </c>
      <c r="N95" s="27">
        <f t="shared" si="8"/>
        <v>0</v>
      </c>
      <c r="O95" s="27">
        <f t="shared" si="9"/>
        <v>0</v>
      </c>
      <c r="P95" s="27">
        <f t="shared" si="10"/>
        <v>0</v>
      </c>
      <c r="Q95" s="24">
        <f t="shared" si="11"/>
        <v>0</v>
      </c>
      <c r="R95" s="24">
        <f t="shared" si="12"/>
        <v>0</v>
      </c>
      <c r="S95" s="24">
        <f t="shared" si="13"/>
        <v>0</v>
      </c>
      <c r="T95" s="24">
        <f t="shared" si="14"/>
        <v>0</v>
      </c>
      <c r="U95" s="24">
        <f t="shared" si="15"/>
        <v>0</v>
      </c>
      <c r="V95" s="24">
        <f t="shared" si="16"/>
        <v>0</v>
      </c>
      <c r="W95" s="24">
        <f t="shared" si="17"/>
        <v>0</v>
      </c>
      <c r="X95" s="24">
        <f t="shared" si="18"/>
        <v>0</v>
      </c>
      <c r="Y95" s="24">
        <f t="shared" si="19"/>
        <v>0</v>
      </c>
      <c r="Z95" s="24">
        <f t="shared" si="19"/>
        <v>0</v>
      </c>
      <c r="AA95" s="24">
        <f t="shared" si="19"/>
        <v>0</v>
      </c>
      <c r="AB95" s="27">
        <f t="shared" si="19"/>
        <v>0</v>
      </c>
      <c r="AC95" s="24">
        <f t="shared" si="20"/>
        <v>0</v>
      </c>
    </row>
    <row r="96" spans="2:29" ht="12.75" hidden="1" customHeight="1">
      <c r="B96" s="1"/>
      <c r="C96" s="7" t="s">
        <v>458</v>
      </c>
      <c r="D96" s="1"/>
      <c r="E96" s="1"/>
      <c r="F96" s="7" t="s">
        <v>392</v>
      </c>
      <c r="G96" s="1"/>
      <c r="H96" s="1"/>
      <c r="I96" s="25" t="s">
        <v>498</v>
      </c>
      <c r="J96" s="24">
        <f t="shared" si="4"/>
        <v>0</v>
      </c>
      <c r="K96" s="24">
        <f t="shared" si="5"/>
        <v>0</v>
      </c>
      <c r="L96" s="24">
        <f t="shared" si="6"/>
        <v>0</v>
      </c>
      <c r="M96" s="24">
        <f t="shared" si="7"/>
        <v>0</v>
      </c>
      <c r="N96" s="27">
        <f t="shared" si="8"/>
        <v>0</v>
      </c>
      <c r="O96" s="27">
        <f t="shared" si="9"/>
        <v>0</v>
      </c>
      <c r="P96" s="27">
        <f t="shared" si="10"/>
        <v>0</v>
      </c>
      <c r="Q96" s="24">
        <f t="shared" si="11"/>
        <v>0</v>
      </c>
      <c r="R96" s="24">
        <f t="shared" si="12"/>
        <v>0</v>
      </c>
      <c r="S96" s="24">
        <f t="shared" si="13"/>
        <v>0</v>
      </c>
      <c r="T96" s="24">
        <f t="shared" si="14"/>
        <v>0</v>
      </c>
      <c r="U96" s="24">
        <f t="shared" si="15"/>
        <v>0</v>
      </c>
      <c r="V96" s="24">
        <f t="shared" si="16"/>
        <v>0</v>
      </c>
      <c r="W96" s="24">
        <f t="shared" si="17"/>
        <v>0</v>
      </c>
      <c r="X96" s="24">
        <f t="shared" si="18"/>
        <v>0</v>
      </c>
      <c r="Y96" s="24">
        <f t="shared" si="19"/>
        <v>0</v>
      </c>
      <c r="Z96" s="24">
        <f t="shared" si="19"/>
        <v>0</v>
      </c>
      <c r="AA96" s="24">
        <f t="shared" si="19"/>
        <v>0</v>
      </c>
      <c r="AB96" s="27">
        <f t="shared" si="19"/>
        <v>0</v>
      </c>
      <c r="AC96" s="24">
        <f t="shared" si="20"/>
        <v>0</v>
      </c>
    </row>
    <row r="97" spans="2:29" ht="12.75" hidden="1" customHeight="1">
      <c r="B97" s="1"/>
      <c r="C97" s="1"/>
      <c r="D97" s="1"/>
      <c r="E97" s="1"/>
      <c r="F97" s="7" t="s">
        <v>393</v>
      </c>
      <c r="G97" s="1"/>
      <c r="H97" s="1"/>
      <c r="I97" s="25" t="s">
        <v>499</v>
      </c>
      <c r="J97" s="24">
        <f t="shared" si="4"/>
        <v>0</v>
      </c>
      <c r="K97" s="24">
        <f t="shared" si="5"/>
        <v>0</v>
      </c>
      <c r="L97" s="24">
        <f t="shared" si="6"/>
        <v>0</v>
      </c>
      <c r="M97" s="24">
        <f t="shared" si="7"/>
        <v>0</v>
      </c>
      <c r="N97" s="27">
        <f t="shared" si="8"/>
        <v>0</v>
      </c>
      <c r="O97" s="27">
        <f t="shared" si="9"/>
        <v>0</v>
      </c>
      <c r="P97" s="27">
        <f t="shared" si="10"/>
        <v>0</v>
      </c>
      <c r="Q97" s="24">
        <f t="shared" si="11"/>
        <v>0</v>
      </c>
      <c r="R97" s="24">
        <f t="shared" si="12"/>
        <v>0</v>
      </c>
      <c r="S97" s="24">
        <f t="shared" si="13"/>
        <v>0</v>
      </c>
      <c r="T97" s="24">
        <f t="shared" si="14"/>
        <v>0</v>
      </c>
      <c r="U97" s="24">
        <f t="shared" si="15"/>
        <v>0</v>
      </c>
      <c r="V97" s="24">
        <f t="shared" si="16"/>
        <v>0</v>
      </c>
      <c r="W97" s="24">
        <f t="shared" si="17"/>
        <v>0</v>
      </c>
      <c r="X97" s="24">
        <f t="shared" si="18"/>
        <v>0</v>
      </c>
      <c r="Y97" s="24">
        <f t="shared" si="19"/>
        <v>0</v>
      </c>
      <c r="Z97" s="24">
        <f t="shared" si="19"/>
        <v>0</v>
      </c>
      <c r="AA97" s="24">
        <f t="shared" si="19"/>
        <v>0</v>
      </c>
      <c r="AB97" s="27">
        <f t="shared" si="19"/>
        <v>0</v>
      </c>
      <c r="AC97" s="24">
        <f t="shared" si="20"/>
        <v>0</v>
      </c>
    </row>
    <row r="98" spans="2:29" ht="12.75" hidden="1" customHeight="1">
      <c r="B98" s="1"/>
      <c r="C98" s="7" t="s">
        <v>466</v>
      </c>
      <c r="D98" s="1"/>
      <c r="E98" s="1"/>
      <c r="F98" s="7" t="s">
        <v>394</v>
      </c>
      <c r="G98" s="1"/>
      <c r="H98" s="1"/>
      <c r="I98" s="25" t="s">
        <v>500</v>
      </c>
      <c r="J98" s="24">
        <f t="shared" si="4"/>
        <v>0</v>
      </c>
      <c r="K98" s="24">
        <f t="shared" si="5"/>
        <v>0</v>
      </c>
      <c r="L98" s="24">
        <f t="shared" si="6"/>
        <v>0</v>
      </c>
      <c r="M98" s="24">
        <f t="shared" si="7"/>
        <v>0</v>
      </c>
      <c r="N98" s="27">
        <f t="shared" si="8"/>
        <v>0</v>
      </c>
      <c r="O98" s="27">
        <f t="shared" si="9"/>
        <v>0</v>
      </c>
      <c r="P98" s="27">
        <f t="shared" si="10"/>
        <v>0</v>
      </c>
      <c r="Q98" s="24">
        <f t="shared" si="11"/>
        <v>0</v>
      </c>
      <c r="R98" s="24">
        <f t="shared" si="12"/>
        <v>0</v>
      </c>
      <c r="S98" s="24">
        <f t="shared" si="13"/>
        <v>0</v>
      </c>
      <c r="T98" s="24">
        <f t="shared" si="14"/>
        <v>0</v>
      </c>
      <c r="U98" s="24">
        <f t="shared" si="15"/>
        <v>0</v>
      </c>
      <c r="V98" s="24">
        <f t="shared" si="16"/>
        <v>0</v>
      </c>
      <c r="W98" s="24">
        <f t="shared" si="17"/>
        <v>0</v>
      </c>
      <c r="X98" s="24">
        <f t="shared" si="18"/>
        <v>0</v>
      </c>
      <c r="Y98" s="24">
        <f t="shared" si="19"/>
        <v>0</v>
      </c>
      <c r="Z98" s="24">
        <f t="shared" si="19"/>
        <v>0</v>
      </c>
      <c r="AA98" s="24">
        <f t="shared" si="19"/>
        <v>0</v>
      </c>
      <c r="AB98" s="27">
        <f t="shared" si="19"/>
        <v>0</v>
      </c>
      <c r="AC98" s="24">
        <f t="shared" si="20"/>
        <v>0</v>
      </c>
    </row>
    <row r="99" spans="2:29" ht="12.75" hidden="1" customHeight="1">
      <c r="B99" s="1"/>
      <c r="C99" s="6" t="s">
        <v>5</v>
      </c>
      <c r="D99" s="1"/>
      <c r="E99" s="1"/>
      <c r="F99" s="7" t="s">
        <v>395</v>
      </c>
      <c r="G99" s="1"/>
      <c r="H99" s="1"/>
      <c r="I99" s="25" t="s">
        <v>501</v>
      </c>
      <c r="J99" s="24">
        <f t="shared" si="4"/>
        <v>0</v>
      </c>
      <c r="K99" s="24">
        <f t="shared" si="5"/>
        <v>0</v>
      </c>
      <c r="L99" s="24">
        <f t="shared" si="6"/>
        <v>0</v>
      </c>
      <c r="M99" s="24">
        <f t="shared" si="7"/>
        <v>0</v>
      </c>
      <c r="N99" s="27">
        <f t="shared" si="8"/>
        <v>0</v>
      </c>
      <c r="O99" s="27">
        <f t="shared" si="9"/>
        <v>0</v>
      </c>
      <c r="P99" s="27">
        <f t="shared" si="10"/>
        <v>0</v>
      </c>
      <c r="Q99" s="24">
        <f t="shared" si="11"/>
        <v>0</v>
      </c>
      <c r="R99" s="24">
        <f t="shared" si="12"/>
        <v>0</v>
      </c>
      <c r="S99" s="24">
        <f t="shared" si="13"/>
        <v>0</v>
      </c>
      <c r="T99" s="24">
        <f t="shared" si="14"/>
        <v>0</v>
      </c>
      <c r="U99" s="24">
        <f t="shared" si="15"/>
        <v>0</v>
      </c>
      <c r="V99" s="24">
        <f t="shared" si="16"/>
        <v>0</v>
      </c>
      <c r="W99" s="24">
        <f t="shared" si="17"/>
        <v>0</v>
      </c>
      <c r="X99" s="24">
        <f t="shared" si="18"/>
        <v>0</v>
      </c>
      <c r="Y99" s="24">
        <f t="shared" si="19"/>
        <v>0</v>
      </c>
      <c r="Z99" s="24">
        <f t="shared" si="19"/>
        <v>0</v>
      </c>
      <c r="AA99" s="24">
        <f t="shared" si="19"/>
        <v>0</v>
      </c>
      <c r="AB99" s="27">
        <f t="shared" si="19"/>
        <v>0</v>
      </c>
      <c r="AC99" s="24">
        <f t="shared" si="20"/>
        <v>0</v>
      </c>
    </row>
    <row r="100" spans="2:29" ht="12.75" hidden="1" customHeight="1">
      <c r="B100" s="1"/>
      <c r="C100" s="6" t="s">
        <v>6</v>
      </c>
      <c r="D100" s="1"/>
      <c r="E100" s="1"/>
      <c r="F100" s="7" t="s">
        <v>507</v>
      </c>
      <c r="G100" s="1"/>
      <c r="H100" s="1"/>
      <c r="I100" s="25" t="s">
        <v>502</v>
      </c>
      <c r="J100" s="24">
        <f t="shared" si="4"/>
        <v>0</v>
      </c>
      <c r="K100" s="24">
        <f t="shared" si="5"/>
        <v>0</v>
      </c>
      <c r="L100" s="24">
        <f t="shared" si="6"/>
        <v>0</v>
      </c>
      <c r="M100" s="24">
        <f t="shared" si="7"/>
        <v>0</v>
      </c>
      <c r="N100" s="27">
        <f t="shared" si="8"/>
        <v>0</v>
      </c>
      <c r="O100" s="27">
        <f t="shared" si="9"/>
        <v>0</v>
      </c>
      <c r="P100" s="27">
        <f t="shared" si="10"/>
        <v>0</v>
      </c>
      <c r="Q100" s="24">
        <f t="shared" si="11"/>
        <v>0</v>
      </c>
      <c r="R100" s="24">
        <f t="shared" si="12"/>
        <v>0</v>
      </c>
      <c r="S100" s="24">
        <f t="shared" si="13"/>
        <v>0</v>
      </c>
      <c r="T100" s="24">
        <f t="shared" si="14"/>
        <v>0</v>
      </c>
      <c r="U100" s="24">
        <f t="shared" si="15"/>
        <v>0</v>
      </c>
      <c r="V100" s="24">
        <f t="shared" si="16"/>
        <v>0</v>
      </c>
      <c r="W100" s="24">
        <f t="shared" si="17"/>
        <v>0</v>
      </c>
      <c r="X100" s="24">
        <f t="shared" si="18"/>
        <v>0</v>
      </c>
      <c r="Y100" s="24">
        <f t="shared" si="19"/>
        <v>0</v>
      </c>
      <c r="Z100" s="24">
        <f t="shared" si="19"/>
        <v>0</v>
      </c>
      <c r="AA100" s="24">
        <f t="shared" si="19"/>
        <v>0</v>
      </c>
      <c r="AB100" s="27">
        <f t="shared" si="19"/>
        <v>0</v>
      </c>
      <c r="AC100" s="24">
        <f t="shared" si="20"/>
        <v>0</v>
      </c>
    </row>
    <row r="101" spans="2:29" ht="12.75" hidden="1" customHeight="1">
      <c r="B101" s="1"/>
      <c r="C101" s="6" t="s">
        <v>7</v>
      </c>
      <c r="D101" s="1"/>
      <c r="E101" s="1"/>
      <c r="F101" s="7" t="s">
        <v>396</v>
      </c>
      <c r="G101" s="1"/>
      <c r="H101" s="1"/>
      <c r="I101" s="25" t="s">
        <v>503</v>
      </c>
      <c r="J101" s="24">
        <f t="shared" si="4"/>
        <v>0</v>
      </c>
      <c r="K101" s="24">
        <f t="shared" si="5"/>
        <v>0</v>
      </c>
      <c r="L101" s="24">
        <f t="shared" si="6"/>
        <v>0</v>
      </c>
      <c r="M101" s="24">
        <f t="shared" si="7"/>
        <v>0</v>
      </c>
      <c r="N101" s="27">
        <f t="shared" si="8"/>
        <v>0</v>
      </c>
      <c r="O101" s="27">
        <f t="shared" si="9"/>
        <v>0</v>
      </c>
      <c r="P101" s="27">
        <f t="shared" si="10"/>
        <v>0</v>
      </c>
      <c r="Q101" s="24">
        <f t="shared" si="11"/>
        <v>0</v>
      </c>
      <c r="R101" s="24">
        <f t="shared" si="12"/>
        <v>0</v>
      </c>
      <c r="S101" s="24">
        <f t="shared" si="13"/>
        <v>0</v>
      </c>
      <c r="T101" s="24">
        <f t="shared" si="14"/>
        <v>0</v>
      </c>
      <c r="U101" s="24">
        <f t="shared" si="15"/>
        <v>0</v>
      </c>
      <c r="V101" s="24">
        <f t="shared" si="16"/>
        <v>0</v>
      </c>
      <c r="W101" s="24">
        <f t="shared" si="17"/>
        <v>0</v>
      </c>
      <c r="X101" s="24">
        <f t="shared" si="18"/>
        <v>0</v>
      </c>
      <c r="Y101" s="24">
        <f t="shared" si="19"/>
        <v>0</v>
      </c>
      <c r="Z101" s="24">
        <f t="shared" si="19"/>
        <v>0</v>
      </c>
      <c r="AA101" s="24">
        <f t="shared" si="19"/>
        <v>0</v>
      </c>
      <c r="AB101" s="27">
        <f t="shared" si="19"/>
        <v>0</v>
      </c>
      <c r="AC101" s="24">
        <f t="shared" si="20"/>
        <v>0</v>
      </c>
    </row>
    <row r="102" spans="2:29" ht="12.75" hidden="1" customHeight="1">
      <c r="B102" s="1"/>
      <c r="C102" s="6" t="s">
        <v>381</v>
      </c>
      <c r="D102" s="1"/>
      <c r="E102" s="1"/>
      <c r="F102" s="1"/>
      <c r="G102" s="1"/>
      <c r="H102" s="1"/>
      <c r="I102" s="25" t="s">
        <v>504</v>
      </c>
      <c r="J102" s="24">
        <f t="shared" si="4"/>
        <v>0</v>
      </c>
      <c r="K102" s="24">
        <f t="shared" si="5"/>
        <v>0</v>
      </c>
      <c r="L102" s="24">
        <f t="shared" si="6"/>
        <v>0</v>
      </c>
      <c r="M102" s="24">
        <f t="shared" si="7"/>
        <v>0</v>
      </c>
      <c r="N102" s="27">
        <f t="shared" si="8"/>
        <v>0</v>
      </c>
      <c r="O102" s="27">
        <f t="shared" si="9"/>
        <v>0</v>
      </c>
      <c r="P102" s="27">
        <f t="shared" si="10"/>
        <v>0</v>
      </c>
      <c r="Q102" s="24">
        <f t="shared" si="11"/>
        <v>0</v>
      </c>
      <c r="R102" s="24">
        <f t="shared" si="12"/>
        <v>0</v>
      </c>
      <c r="S102" s="24">
        <f t="shared" si="13"/>
        <v>0</v>
      </c>
      <c r="T102" s="24">
        <f t="shared" si="14"/>
        <v>0</v>
      </c>
      <c r="U102" s="24">
        <f t="shared" si="15"/>
        <v>0</v>
      </c>
      <c r="V102" s="24">
        <f t="shared" si="16"/>
        <v>0</v>
      </c>
      <c r="W102" s="24">
        <f t="shared" si="17"/>
        <v>0</v>
      </c>
      <c r="X102" s="24">
        <f t="shared" si="18"/>
        <v>0</v>
      </c>
      <c r="Y102" s="24">
        <f t="shared" si="19"/>
        <v>0</v>
      </c>
      <c r="Z102" s="24">
        <f t="shared" si="19"/>
        <v>0</v>
      </c>
      <c r="AA102" s="24">
        <f t="shared" si="19"/>
        <v>0</v>
      </c>
      <c r="AB102" s="27">
        <f t="shared" si="19"/>
        <v>0</v>
      </c>
      <c r="AC102" s="24">
        <f t="shared" si="20"/>
        <v>0</v>
      </c>
    </row>
    <row r="103" spans="2:29" ht="12.75" hidden="1" customHeight="1">
      <c r="B103" s="1"/>
      <c r="C103" s="6" t="s">
        <v>382</v>
      </c>
      <c r="D103" s="1"/>
      <c r="E103" s="1"/>
      <c r="F103" s="38" t="s">
        <v>470</v>
      </c>
      <c r="G103" s="1"/>
      <c r="H103" s="1"/>
      <c r="I103" s="25" t="s">
        <v>505</v>
      </c>
      <c r="J103" s="24">
        <f t="shared" ref="J103" si="21">IF(C25="Contributo su rivista fascia 'A'- ANVUR (non bibl.)",1,0)</f>
        <v>0</v>
      </c>
      <c r="K103" s="24">
        <f t="shared" si="5"/>
        <v>0</v>
      </c>
      <c r="L103" s="24">
        <f>IF(C25="Contributo su rivista scientifica ANVUR indicizzata ISI-SCOPUS - Q1 (bibl.)",1,0)</f>
        <v>0</v>
      </c>
      <c r="M103" s="24">
        <f t="shared" si="7"/>
        <v>0</v>
      </c>
      <c r="N103" s="27">
        <f t="shared" si="8"/>
        <v>0</v>
      </c>
      <c r="O103" s="27">
        <f>IF(C25="Contributo su rivista scientifica ANVUR indicizzata ISI-SCOPUS - Q4 (bibl.)",1,0)</f>
        <v>0</v>
      </c>
      <c r="P103" s="27">
        <f t="shared" si="10"/>
        <v>0</v>
      </c>
      <c r="Q103" s="24">
        <f t="shared" si="11"/>
        <v>0</v>
      </c>
      <c r="R103" s="24">
        <f t="shared" si="12"/>
        <v>0</v>
      </c>
      <c r="S103" s="24">
        <f t="shared" si="13"/>
        <v>0</v>
      </c>
      <c r="T103" s="24">
        <f>IF(C25="Capitolo di libro",1,0)</f>
        <v>0</v>
      </c>
      <c r="U103" s="24">
        <f t="shared" si="15"/>
        <v>0</v>
      </c>
      <c r="V103" s="24">
        <f t="shared" si="16"/>
        <v>0</v>
      </c>
      <c r="W103" s="24">
        <f t="shared" si="17"/>
        <v>0</v>
      </c>
      <c r="X103" s="24">
        <f t="shared" si="18"/>
        <v>0</v>
      </c>
      <c r="Y103" s="24">
        <f t="shared" si="19"/>
        <v>0</v>
      </c>
      <c r="Z103" s="24">
        <f t="shared" si="19"/>
        <v>0</v>
      </c>
      <c r="AA103" s="24">
        <f t="shared" si="19"/>
        <v>0</v>
      </c>
      <c r="AB103" s="27">
        <f t="shared" si="19"/>
        <v>0</v>
      </c>
      <c r="AC103" s="24">
        <f t="shared" si="20"/>
        <v>0</v>
      </c>
    </row>
    <row r="104" spans="2:29" ht="12.75" hidden="1" customHeight="1">
      <c r="B104" s="1"/>
      <c r="C104" s="6" t="s">
        <v>383</v>
      </c>
      <c r="D104" s="1"/>
      <c r="E104" s="1"/>
      <c r="F104" s="38" t="s">
        <v>460</v>
      </c>
      <c r="G104" s="1"/>
      <c r="H104" s="1"/>
      <c r="I104" s="26" t="s">
        <v>506</v>
      </c>
      <c r="J104" s="26">
        <f>SUM(J92:J103)</f>
        <v>0</v>
      </c>
      <c r="K104" s="26">
        <f>SUM(K92:K103)</f>
        <v>0</v>
      </c>
      <c r="L104" s="26">
        <f t="shared" ref="L104:T104" si="22">SUM(L92:L103)</f>
        <v>0</v>
      </c>
      <c r="M104" s="26">
        <f t="shared" si="22"/>
        <v>0</v>
      </c>
      <c r="N104" s="26">
        <f t="shared" si="22"/>
        <v>0</v>
      </c>
      <c r="O104" s="26">
        <f t="shared" si="22"/>
        <v>0</v>
      </c>
      <c r="P104" s="26">
        <f t="shared" si="22"/>
        <v>0</v>
      </c>
      <c r="Q104" s="26">
        <f t="shared" si="22"/>
        <v>0</v>
      </c>
      <c r="R104" s="26">
        <f t="shared" si="22"/>
        <v>0</v>
      </c>
      <c r="S104" s="26">
        <f t="shared" si="22"/>
        <v>0</v>
      </c>
      <c r="T104" s="26">
        <f t="shared" si="22"/>
        <v>0</v>
      </c>
      <c r="U104" s="26">
        <f t="shared" ref="U104:AC104" si="23">SUM(U92:U103)</f>
        <v>0</v>
      </c>
      <c r="V104" s="26">
        <f t="shared" si="23"/>
        <v>0</v>
      </c>
      <c r="W104" s="26">
        <f t="shared" si="23"/>
        <v>0</v>
      </c>
      <c r="X104" s="26">
        <f t="shared" si="23"/>
        <v>0</v>
      </c>
      <c r="Y104" s="26">
        <f t="shared" si="23"/>
        <v>0</v>
      </c>
      <c r="Z104" s="26">
        <f t="shared" si="23"/>
        <v>0</v>
      </c>
      <c r="AA104" s="26">
        <f t="shared" si="23"/>
        <v>0</v>
      </c>
      <c r="AB104" s="26">
        <f t="shared" si="23"/>
        <v>0</v>
      </c>
      <c r="AC104" s="26">
        <f t="shared" si="23"/>
        <v>0</v>
      </c>
    </row>
    <row r="105" spans="2:29" ht="12.75" hidden="1" customHeight="1">
      <c r="B105" s="1"/>
      <c r="C105" s="6" t="s">
        <v>384</v>
      </c>
      <c r="D105" s="1"/>
      <c r="E105" s="1"/>
      <c r="F105" s="38" t="s">
        <v>459</v>
      </c>
      <c r="G105" s="1"/>
      <c r="H105" s="1"/>
      <c r="I105" s="31" t="s">
        <v>513</v>
      </c>
      <c r="J105" s="32">
        <f>SUM(J104:X104)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9" ht="12.75" hidden="1" customHeight="1">
      <c r="B106" s="1"/>
      <c r="C106" s="6" t="s">
        <v>385</v>
      </c>
      <c r="D106" s="1"/>
      <c r="E106" s="1"/>
      <c r="F106" s="38" t="s">
        <v>461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9" ht="12.75" hidden="1" customHeight="1">
      <c r="B107" s="1"/>
      <c r="C107" s="6" t="s">
        <v>386</v>
      </c>
      <c r="D107" s="1"/>
      <c r="E107" s="1"/>
      <c r="F107" s="38" t="s">
        <v>462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9" ht="12.75" hidden="1" customHeight="1">
      <c r="B108" s="1"/>
      <c r="C108" s="6" t="s">
        <v>387</v>
      </c>
      <c r="D108" s="1"/>
      <c r="E108" s="1"/>
      <c r="F108" s="1"/>
      <c r="G108" s="1"/>
      <c r="H108" s="1"/>
      <c r="I108" s="144" t="s">
        <v>508</v>
      </c>
      <c r="J108" s="99" t="s">
        <v>400</v>
      </c>
      <c r="K108" s="114" t="s">
        <v>544</v>
      </c>
      <c r="L108" s="114" t="s">
        <v>548</v>
      </c>
      <c r="M108" s="114" t="s">
        <v>545</v>
      </c>
      <c r="N108" s="114" t="s">
        <v>546</v>
      </c>
      <c r="O108" s="114" t="s">
        <v>547</v>
      </c>
      <c r="P108" s="99" t="s">
        <v>396</v>
      </c>
      <c r="Q108" s="1"/>
      <c r="S108" s="141" t="s">
        <v>530</v>
      </c>
      <c r="T108" s="39" t="s">
        <v>460</v>
      </c>
      <c r="U108" s="42" t="s">
        <v>459</v>
      </c>
      <c r="V108" s="42" t="s">
        <v>461</v>
      </c>
      <c r="W108" s="42" t="s">
        <v>462</v>
      </c>
    </row>
    <row r="109" spans="2:29" ht="12.75" hidden="1" customHeight="1">
      <c r="B109" s="1"/>
      <c r="C109" s="6" t="s">
        <v>388</v>
      </c>
      <c r="D109" s="1"/>
      <c r="E109" s="1"/>
      <c r="F109" s="7" t="s">
        <v>471</v>
      </c>
      <c r="G109" s="1"/>
      <c r="H109" s="1"/>
      <c r="I109" s="145"/>
      <c r="J109" s="100"/>
      <c r="K109" s="100"/>
      <c r="L109" s="100"/>
      <c r="M109" s="100"/>
      <c r="N109" s="100"/>
      <c r="O109" s="100"/>
      <c r="P109" s="100"/>
      <c r="Q109" s="1"/>
      <c r="S109" s="142"/>
      <c r="T109" s="40"/>
      <c r="U109" s="43"/>
      <c r="V109" s="43"/>
      <c r="W109" s="43"/>
    </row>
    <row r="110" spans="2:29" ht="12.75" hidden="1" customHeight="1">
      <c r="B110" s="1"/>
      <c r="C110" s="6" t="s">
        <v>389</v>
      </c>
      <c r="D110" s="1"/>
      <c r="E110" s="1"/>
      <c r="F110" s="7" t="s">
        <v>400</v>
      </c>
      <c r="G110" s="1"/>
      <c r="H110" s="1"/>
      <c r="I110" s="146"/>
      <c r="J110" s="101"/>
      <c r="K110" s="101"/>
      <c r="L110" s="101"/>
      <c r="M110" s="101"/>
      <c r="N110" s="101"/>
      <c r="O110" s="101"/>
      <c r="P110" s="101"/>
      <c r="Q110" s="1"/>
      <c r="S110" s="143"/>
      <c r="T110" s="41"/>
      <c r="U110" s="43"/>
      <c r="V110" s="43"/>
      <c r="W110" s="43"/>
    </row>
    <row r="111" spans="2:29" ht="12.75" hidden="1" customHeight="1">
      <c r="B111" s="1"/>
      <c r="C111" s="6" t="s">
        <v>390</v>
      </c>
      <c r="D111" s="1"/>
      <c r="E111" s="1"/>
      <c r="F111" s="7" t="s">
        <v>544</v>
      </c>
      <c r="G111" s="1"/>
      <c r="H111" s="1"/>
      <c r="I111" s="25" t="s">
        <v>494</v>
      </c>
      <c r="J111" s="24">
        <f t="shared" ref="J111:J122" si="24">IF(J14="I - Diritti umani",1,0)</f>
        <v>0</v>
      </c>
      <c r="K111" s="24">
        <f>IF(J14="II - Salute, sicurezza e benessere",1,0)</f>
        <v>0</v>
      </c>
      <c r="L111" s="24">
        <f>IF(J14="III - Progresso e innovazione tecnologica",1,0)</f>
        <v>0</v>
      </c>
      <c r="M111" s="24">
        <f>IF(J14="IV - Culture e società in trasformazione",1,0)</f>
        <v>0</v>
      </c>
      <c r="N111" s="24">
        <f>IF(J14="V - Imprese, mercati e PA",1,0)</f>
        <v>0</v>
      </c>
      <c r="O111" s="24">
        <f>IF(J14="VI -  Sviluppo sostenibile",1,0)</f>
        <v>0</v>
      </c>
      <c r="P111" s="24">
        <f t="shared" ref="P111:P122" si="25">IF(J14="Altro",1,0)</f>
        <v>0</v>
      </c>
      <c r="Q111" s="1"/>
      <c r="S111" s="25" t="s">
        <v>494</v>
      </c>
      <c r="T111" s="24" t="e">
        <f>IF(#REF!="Q1",1,0)</f>
        <v>#REF!</v>
      </c>
      <c r="U111" s="24" t="e">
        <f>IF(#REF!="Q2",1,0)</f>
        <v>#REF!</v>
      </c>
      <c r="V111" s="24" t="e">
        <f>IF(#REF!="Q3",1,0)</f>
        <v>#REF!</v>
      </c>
      <c r="W111" s="24" t="e">
        <f>IF(#REF!="Q4",1,0)</f>
        <v>#REF!</v>
      </c>
    </row>
    <row r="112" spans="2:29" ht="12.75" hidden="1" customHeight="1">
      <c r="B112" s="1"/>
      <c r="C112" s="6" t="s">
        <v>391</v>
      </c>
      <c r="D112" s="1"/>
      <c r="E112" s="1"/>
      <c r="F112" s="7" t="s">
        <v>548</v>
      </c>
      <c r="G112" s="1"/>
      <c r="H112" s="1"/>
      <c r="I112" s="25" t="s">
        <v>495</v>
      </c>
      <c r="J112" s="24">
        <f t="shared" si="24"/>
        <v>0</v>
      </c>
      <c r="K112" s="24">
        <f t="shared" ref="K112:K122" si="26">IF(J15="II - Salute, sicurezza e benessere",1,0)</f>
        <v>0</v>
      </c>
      <c r="L112" s="24">
        <f t="shared" ref="L112:L122" si="27">IF(J15="III - Progresso e innovazione tecnologica",1,0)</f>
        <v>0</v>
      </c>
      <c r="M112" s="24">
        <f t="shared" ref="M112:M122" si="28">IF(J15="IV - Culture e società in trasformazione",1,0)</f>
        <v>0</v>
      </c>
      <c r="N112" s="24">
        <f t="shared" ref="N112:N122" si="29">IF(J15="V - Imprese, mercati e PA",1,0)</f>
        <v>0</v>
      </c>
      <c r="O112" s="24">
        <f t="shared" ref="O112:O122" si="30">IF(J15="VI -  Sviluppo sostenibile",1,0)</f>
        <v>0</v>
      </c>
      <c r="P112" s="24">
        <f t="shared" si="25"/>
        <v>0</v>
      </c>
      <c r="Q112" s="1"/>
      <c r="S112" s="25" t="s">
        <v>495</v>
      </c>
      <c r="T112" s="24" t="e">
        <f>IF(#REF!="Q1",1,0)</f>
        <v>#REF!</v>
      </c>
      <c r="U112" s="24" t="e">
        <f>IF(#REF!="Q2",1,0)</f>
        <v>#REF!</v>
      </c>
      <c r="V112" s="24" t="e">
        <f>IF(#REF!="Q3",1,0)</f>
        <v>#REF!</v>
      </c>
      <c r="W112" s="24" t="e">
        <f>IF(#REF!="Q4",1,0)</f>
        <v>#REF!</v>
      </c>
    </row>
    <row r="113" spans="2:23" ht="12.75" hidden="1" customHeight="1">
      <c r="B113" s="1"/>
      <c r="C113" s="1"/>
      <c r="D113" s="1"/>
      <c r="E113" s="1"/>
      <c r="F113" s="7" t="s">
        <v>545</v>
      </c>
      <c r="G113" s="1"/>
      <c r="H113" s="1"/>
      <c r="I113" s="25" t="s">
        <v>496</v>
      </c>
      <c r="J113" s="24">
        <f t="shared" si="24"/>
        <v>0</v>
      </c>
      <c r="K113" s="24">
        <f t="shared" si="26"/>
        <v>0</v>
      </c>
      <c r="L113" s="24">
        <f t="shared" si="27"/>
        <v>0</v>
      </c>
      <c r="M113" s="24">
        <f t="shared" si="28"/>
        <v>0</v>
      </c>
      <c r="N113" s="24">
        <f t="shared" si="29"/>
        <v>0</v>
      </c>
      <c r="O113" s="24">
        <f t="shared" si="30"/>
        <v>0</v>
      </c>
      <c r="P113" s="24">
        <f t="shared" si="25"/>
        <v>0</v>
      </c>
      <c r="Q113" s="1"/>
      <c r="S113" s="25" t="s">
        <v>496</v>
      </c>
      <c r="T113" s="24" t="e">
        <f>IF(#REF!="Q1",1,0)</f>
        <v>#REF!</v>
      </c>
      <c r="U113" s="24" t="e">
        <f>IF(#REF!="Q2",1,0)</f>
        <v>#REF!</v>
      </c>
      <c r="V113" s="24" t="e">
        <f>IF(#REF!="Q3",1,0)</f>
        <v>#REF!</v>
      </c>
      <c r="W113" s="24" t="e">
        <f>IF(#REF!="Q4",1,0)</f>
        <v>#REF!</v>
      </c>
    </row>
    <row r="114" spans="2:23" ht="12.75" hidden="1" customHeight="1">
      <c r="B114" s="1"/>
      <c r="C114" s="7" t="s">
        <v>467</v>
      </c>
      <c r="D114" s="1"/>
      <c r="E114" s="1"/>
      <c r="F114" s="7" t="s">
        <v>546</v>
      </c>
      <c r="G114" s="1"/>
      <c r="H114" s="1"/>
      <c r="I114" s="25" t="s">
        <v>497</v>
      </c>
      <c r="J114" s="24">
        <f t="shared" si="24"/>
        <v>0</v>
      </c>
      <c r="K114" s="24">
        <f t="shared" si="26"/>
        <v>0</v>
      </c>
      <c r="L114" s="24">
        <f t="shared" si="27"/>
        <v>0</v>
      </c>
      <c r="M114" s="24">
        <f t="shared" si="28"/>
        <v>0</v>
      </c>
      <c r="N114" s="24">
        <f t="shared" si="29"/>
        <v>0</v>
      </c>
      <c r="O114" s="24">
        <f t="shared" si="30"/>
        <v>0</v>
      </c>
      <c r="P114" s="24">
        <f t="shared" si="25"/>
        <v>0</v>
      </c>
      <c r="Q114" s="1"/>
      <c r="S114" s="25" t="s">
        <v>497</v>
      </c>
      <c r="T114" s="24" t="e">
        <f>IF(#REF!="Q1",1,0)</f>
        <v>#REF!</v>
      </c>
      <c r="U114" s="24" t="e">
        <f>IF(#REF!="Q2",1,0)</f>
        <v>#REF!</v>
      </c>
      <c r="V114" s="24" t="e">
        <f>IF(#REF!="Q3",1,0)</f>
        <v>#REF!</v>
      </c>
      <c r="W114" s="24" t="e">
        <f>IF(#REF!="Q4",1,0)</f>
        <v>#REF!</v>
      </c>
    </row>
    <row r="115" spans="2:23" ht="12.75" hidden="1" customHeight="1">
      <c r="B115" s="1"/>
      <c r="C115" s="6" t="s">
        <v>8</v>
      </c>
      <c r="D115" s="1"/>
      <c r="E115" s="1"/>
      <c r="F115" s="7" t="s">
        <v>547</v>
      </c>
      <c r="G115" s="1"/>
      <c r="H115" s="1"/>
      <c r="I115" s="25" t="s">
        <v>498</v>
      </c>
      <c r="J115" s="24">
        <f t="shared" si="24"/>
        <v>0</v>
      </c>
      <c r="K115" s="24">
        <f t="shared" si="26"/>
        <v>0</v>
      </c>
      <c r="L115" s="24">
        <f t="shared" si="27"/>
        <v>0</v>
      </c>
      <c r="M115" s="24">
        <f t="shared" si="28"/>
        <v>0</v>
      </c>
      <c r="N115" s="24">
        <f t="shared" si="29"/>
        <v>0</v>
      </c>
      <c r="O115" s="24">
        <f t="shared" si="30"/>
        <v>0</v>
      </c>
      <c r="P115" s="24">
        <f t="shared" si="25"/>
        <v>0</v>
      </c>
      <c r="Q115" s="1"/>
      <c r="S115" s="25" t="s">
        <v>498</v>
      </c>
      <c r="T115" s="24" t="e">
        <f>IF(#REF!="Q1",1,0)</f>
        <v>#REF!</v>
      </c>
      <c r="U115" s="24" t="e">
        <f>IF(#REF!="Q2",1,0)</f>
        <v>#REF!</v>
      </c>
      <c r="V115" s="24" t="e">
        <f>IF(#REF!="Q3",1,0)</f>
        <v>#REF!</v>
      </c>
      <c r="W115" s="24" t="e">
        <f>IF(#REF!="Q4",1,0)</f>
        <v>#REF!</v>
      </c>
    </row>
    <row r="116" spans="2:23" ht="12.75" hidden="1" customHeight="1">
      <c r="B116" s="1"/>
      <c r="C116" s="6" t="s">
        <v>9</v>
      </c>
      <c r="D116" s="1"/>
      <c r="E116" s="1"/>
      <c r="F116" s="7" t="s">
        <v>396</v>
      </c>
      <c r="G116" s="1"/>
      <c r="H116" s="1"/>
      <c r="I116" s="25" t="s">
        <v>499</v>
      </c>
      <c r="J116" s="24">
        <f t="shared" si="24"/>
        <v>0</v>
      </c>
      <c r="K116" s="24">
        <f t="shared" si="26"/>
        <v>0</v>
      </c>
      <c r="L116" s="24">
        <f t="shared" si="27"/>
        <v>0</v>
      </c>
      <c r="M116" s="24">
        <f t="shared" si="28"/>
        <v>0</v>
      </c>
      <c r="N116" s="24">
        <f t="shared" si="29"/>
        <v>0</v>
      </c>
      <c r="O116" s="24">
        <f t="shared" si="30"/>
        <v>0</v>
      </c>
      <c r="P116" s="24">
        <f t="shared" si="25"/>
        <v>0</v>
      </c>
      <c r="Q116" s="1"/>
      <c r="S116" s="25" t="s">
        <v>499</v>
      </c>
      <c r="T116" s="24" t="e">
        <f>IF(#REF!="Q1",1,0)</f>
        <v>#REF!</v>
      </c>
      <c r="U116" s="24" t="e">
        <f>IF(#REF!="Q2",1,0)</f>
        <v>#REF!</v>
      </c>
      <c r="V116" s="24" t="e">
        <f>IF(#REF!="Q3",1,0)</f>
        <v>#REF!</v>
      </c>
      <c r="W116" s="24" t="e">
        <f>IF(#REF!="Q4",1,0)</f>
        <v>#REF!</v>
      </c>
    </row>
    <row r="117" spans="2:23" ht="12.75" hidden="1" customHeight="1">
      <c r="B117" s="1"/>
      <c r="C117" s="6" t="s">
        <v>10</v>
      </c>
      <c r="D117" s="1"/>
      <c r="E117" s="1"/>
      <c r="F117" s="7" t="s">
        <v>468</v>
      </c>
      <c r="G117" s="1"/>
      <c r="H117" s="1"/>
      <c r="I117" s="25" t="s">
        <v>500</v>
      </c>
      <c r="J117" s="24">
        <f t="shared" si="24"/>
        <v>0</v>
      </c>
      <c r="K117" s="24">
        <f t="shared" si="26"/>
        <v>0</v>
      </c>
      <c r="L117" s="24">
        <f t="shared" si="27"/>
        <v>0</v>
      </c>
      <c r="M117" s="24">
        <f t="shared" si="28"/>
        <v>0</v>
      </c>
      <c r="N117" s="24">
        <f t="shared" si="29"/>
        <v>0</v>
      </c>
      <c r="O117" s="24">
        <f t="shared" si="30"/>
        <v>0</v>
      </c>
      <c r="P117" s="24">
        <f t="shared" si="25"/>
        <v>0</v>
      </c>
      <c r="Q117" s="1"/>
      <c r="S117" s="25" t="s">
        <v>500</v>
      </c>
      <c r="T117" s="24" t="e">
        <f>IF(#REF!="Q1",1,0)</f>
        <v>#REF!</v>
      </c>
      <c r="U117" s="24" t="e">
        <f>IF(#REF!="Q2",1,0)</f>
        <v>#REF!</v>
      </c>
      <c r="V117" s="24" t="e">
        <f>IF(#REF!="Q3",1,0)</f>
        <v>#REF!</v>
      </c>
      <c r="W117" s="24" t="e">
        <f>IF(#REF!="Q4",1,0)</f>
        <v>#REF!</v>
      </c>
    </row>
    <row r="118" spans="2:23" ht="12.75" hidden="1" customHeight="1">
      <c r="B118" s="1"/>
      <c r="C118" s="6" t="s">
        <v>11</v>
      </c>
      <c r="D118" s="1"/>
      <c r="E118" s="1"/>
      <c r="F118" s="7" t="s">
        <v>406</v>
      </c>
      <c r="G118" s="1"/>
      <c r="H118" s="1"/>
      <c r="I118" s="25" t="s">
        <v>501</v>
      </c>
      <c r="J118" s="24">
        <f t="shared" si="24"/>
        <v>0</v>
      </c>
      <c r="K118" s="24">
        <f t="shared" si="26"/>
        <v>0</v>
      </c>
      <c r="L118" s="24">
        <f t="shared" si="27"/>
        <v>0</v>
      </c>
      <c r="M118" s="24">
        <f t="shared" si="28"/>
        <v>0</v>
      </c>
      <c r="N118" s="24">
        <f t="shared" si="29"/>
        <v>0</v>
      </c>
      <c r="O118" s="24">
        <f t="shared" si="30"/>
        <v>0</v>
      </c>
      <c r="P118" s="24">
        <f t="shared" si="25"/>
        <v>0</v>
      </c>
      <c r="Q118" s="1"/>
      <c r="S118" s="25" t="s">
        <v>501</v>
      </c>
      <c r="T118" s="24" t="e">
        <f>IF(#REF!="Q1",1,0)</f>
        <v>#REF!</v>
      </c>
      <c r="U118" s="24" t="e">
        <f>IF(#REF!="Q2",1,0)</f>
        <v>#REF!</v>
      </c>
      <c r="V118" s="24" t="e">
        <f>IF(#REF!="Q3",1,0)</f>
        <v>#REF!</v>
      </c>
      <c r="W118" s="24" t="e">
        <f>IF(#REF!="Q4",1,0)</f>
        <v>#REF!</v>
      </c>
    </row>
    <row r="119" spans="2:23" ht="12.75" hidden="1" customHeight="1">
      <c r="B119" s="1"/>
      <c r="C119" s="6" t="s">
        <v>12</v>
      </c>
      <c r="D119" s="1"/>
      <c r="E119" s="1"/>
      <c r="F119" s="7" t="s">
        <v>407</v>
      </c>
      <c r="G119" s="1"/>
      <c r="H119" s="1"/>
      <c r="I119" s="25" t="s">
        <v>502</v>
      </c>
      <c r="J119" s="24">
        <f t="shared" si="24"/>
        <v>0</v>
      </c>
      <c r="K119" s="24">
        <f t="shared" si="26"/>
        <v>0</v>
      </c>
      <c r="L119" s="24">
        <f t="shared" si="27"/>
        <v>0</v>
      </c>
      <c r="M119" s="24">
        <f t="shared" si="28"/>
        <v>0</v>
      </c>
      <c r="N119" s="24">
        <f t="shared" si="29"/>
        <v>0</v>
      </c>
      <c r="O119" s="24">
        <f t="shared" si="30"/>
        <v>0</v>
      </c>
      <c r="P119" s="24">
        <f t="shared" si="25"/>
        <v>0</v>
      </c>
      <c r="Q119" s="1"/>
      <c r="S119" s="25" t="s">
        <v>502</v>
      </c>
      <c r="T119" s="24" t="e">
        <f>IF(#REF!="Q1",1,0)</f>
        <v>#REF!</v>
      </c>
      <c r="U119" s="24" t="e">
        <f>IF(#REF!="Q2",1,0)</f>
        <v>#REF!</v>
      </c>
      <c r="V119" s="24" t="e">
        <f>IF(#REF!="Q3",1,0)</f>
        <v>#REF!</v>
      </c>
      <c r="W119" s="24" t="e">
        <f>IF(#REF!="Q4",1,0)</f>
        <v>#REF!</v>
      </c>
    </row>
    <row r="120" spans="2:23" ht="12.75" hidden="1" customHeight="1">
      <c r="B120" s="1"/>
      <c r="C120" s="6" t="s">
        <v>13</v>
      </c>
      <c r="D120" s="1"/>
      <c r="E120" s="1"/>
      <c r="F120" s="1"/>
      <c r="G120" s="1"/>
      <c r="H120" s="1"/>
      <c r="I120" s="25" t="s">
        <v>503</v>
      </c>
      <c r="J120" s="24">
        <f t="shared" si="24"/>
        <v>0</v>
      </c>
      <c r="K120" s="24">
        <f t="shared" si="26"/>
        <v>0</v>
      </c>
      <c r="L120" s="24">
        <f t="shared" si="27"/>
        <v>0</v>
      </c>
      <c r="M120" s="24">
        <f t="shared" si="28"/>
        <v>0</v>
      </c>
      <c r="N120" s="24">
        <f t="shared" si="29"/>
        <v>0</v>
      </c>
      <c r="O120" s="24">
        <f t="shared" si="30"/>
        <v>0</v>
      </c>
      <c r="P120" s="24">
        <f t="shared" si="25"/>
        <v>0</v>
      </c>
      <c r="Q120" s="1"/>
      <c r="S120" s="25" t="s">
        <v>503</v>
      </c>
      <c r="T120" s="24" t="e">
        <f>IF(#REF!="Q1",1,0)</f>
        <v>#REF!</v>
      </c>
      <c r="U120" s="24" t="e">
        <f>IF(#REF!="Q2",1,0)</f>
        <v>#REF!</v>
      </c>
      <c r="V120" s="24" t="e">
        <f>IF(#REF!="Q3",1,0)</f>
        <v>#REF!</v>
      </c>
      <c r="W120" s="24" t="e">
        <f>IF(#REF!="Q4",1,0)</f>
        <v>#REF!</v>
      </c>
    </row>
    <row r="121" spans="2:23" ht="12.75" hidden="1" customHeight="1">
      <c r="B121" s="1"/>
      <c r="C121" s="6" t="s">
        <v>14</v>
      </c>
      <c r="D121" s="1"/>
      <c r="E121" s="1"/>
      <c r="F121" s="7" t="s">
        <v>468</v>
      </c>
      <c r="G121" s="1"/>
      <c r="H121" s="1"/>
      <c r="I121" s="25" t="s">
        <v>504</v>
      </c>
      <c r="J121" s="24">
        <f t="shared" si="24"/>
        <v>0</v>
      </c>
      <c r="K121" s="24">
        <f t="shared" si="26"/>
        <v>0</v>
      </c>
      <c r="L121" s="24">
        <f t="shared" si="27"/>
        <v>0</v>
      </c>
      <c r="M121" s="24">
        <f t="shared" si="28"/>
        <v>0</v>
      </c>
      <c r="N121" s="24">
        <f t="shared" si="29"/>
        <v>0</v>
      </c>
      <c r="O121" s="24">
        <f t="shared" si="30"/>
        <v>0</v>
      </c>
      <c r="P121" s="24">
        <f t="shared" si="25"/>
        <v>0</v>
      </c>
      <c r="Q121" s="1"/>
      <c r="S121" s="25" t="s">
        <v>504</v>
      </c>
      <c r="T121" s="24" t="e">
        <f>IF(#REF!="Q1",1,0)</f>
        <v>#REF!</v>
      </c>
      <c r="U121" s="24" t="e">
        <f>IF(#REF!="Q2",1,0)</f>
        <v>#REF!</v>
      </c>
      <c r="V121" s="24" t="e">
        <f>IF(#REF!="Q3",1,0)</f>
        <v>#REF!</v>
      </c>
      <c r="W121" s="24" t="e">
        <f>IF(#REF!="Q4",1,0)</f>
        <v>#REF!</v>
      </c>
    </row>
    <row r="122" spans="2:23" ht="12.75" hidden="1" customHeight="1">
      <c r="B122" s="1"/>
      <c r="C122" s="6" t="s">
        <v>15</v>
      </c>
      <c r="D122" s="1"/>
      <c r="E122" s="1"/>
      <c r="F122" s="7" t="s">
        <v>472</v>
      </c>
      <c r="G122" s="1"/>
      <c r="H122" s="1"/>
      <c r="I122" s="25" t="s">
        <v>505</v>
      </c>
      <c r="J122" s="24">
        <f t="shared" si="24"/>
        <v>0</v>
      </c>
      <c r="K122" s="24">
        <f t="shared" si="26"/>
        <v>0</v>
      </c>
      <c r="L122" s="24">
        <f t="shared" si="27"/>
        <v>0</v>
      </c>
      <c r="M122" s="24">
        <f t="shared" si="28"/>
        <v>0</v>
      </c>
      <c r="N122" s="24">
        <f t="shared" si="29"/>
        <v>0</v>
      </c>
      <c r="O122" s="24">
        <f t="shared" si="30"/>
        <v>0</v>
      </c>
      <c r="P122" s="24">
        <f t="shared" si="25"/>
        <v>0</v>
      </c>
      <c r="Q122" s="1"/>
      <c r="S122" s="25" t="s">
        <v>505</v>
      </c>
      <c r="T122" s="24" t="e">
        <f>IF(#REF!="Q1",1,0)</f>
        <v>#REF!</v>
      </c>
      <c r="U122" s="24" t="e">
        <f>IF(#REF!="Q2",1,0)</f>
        <v>#REF!</v>
      </c>
      <c r="V122" s="24" t="e">
        <f>IF(#REF!="Q3",1,0)</f>
        <v>#REF!</v>
      </c>
      <c r="W122" s="24" t="e">
        <f>IF(#REF!="Q4",1,0)</f>
        <v>#REF!</v>
      </c>
    </row>
    <row r="123" spans="2:23" ht="12.75" hidden="1" customHeight="1">
      <c r="B123" s="1"/>
      <c r="C123" s="6" t="s">
        <v>16</v>
      </c>
      <c r="D123" s="1"/>
      <c r="E123" s="1"/>
      <c r="F123" s="7" t="s">
        <v>473</v>
      </c>
      <c r="G123" s="1"/>
      <c r="H123" s="1"/>
      <c r="I123" s="26" t="s">
        <v>506</v>
      </c>
      <c r="J123" s="26">
        <f t="shared" ref="J123:P123" si="31">SUM(J111:J122)</f>
        <v>0</v>
      </c>
      <c r="K123" s="26">
        <f t="shared" si="31"/>
        <v>0</v>
      </c>
      <c r="L123" s="26">
        <f t="shared" si="31"/>
        <v>0</v>
      </c>
      <c r="M123" s="26">
        <f t="shared" si="31"/>
        <v>0</v>
      </c>
      <c r="N123" s="26">
        <f t="shared" si="31"/>
        <v>0</v>
      </c>
      <c r="O123" s="26">
        <f t="shared" si="31"/>
        <v>0</v>
      </c>
      <c r="P123" s="26">
        <f t="shared" si="31"/>
        <v>0</v>
      </c>
      <c r="Q123" s="1"/>
      <c r="S123" s="36" t="s">
        <v>506</v>
      </c>
      <c r="T123" s="36" t="e">
        <f>SUM(T111:T122)</f>
        <v>#REF!</v>
      </c>
      <c r="U123" s="36" t="e">
        <f>SUM(U111:U122)</f>
        <v>#REF!</v>
      </c>
      <c r="V123" s="36" t="e">
        <f t="shared" ref="V123:W123" si="32">SUM(V111:V122)</f>
        <v>#REF!</v>
      </c>
      <c r="W123" s="36" t="e">
        <f t="shared" si="32"/>
        <v>#REF!</v>
      </c>
    </row>
    <row r="124" spans="2:23" ht="12.75" hidden="1" customHeight="1">
      <c r="B124" s="1"/>
      <c r="C124" s="6" t="s">
        <v>17</v>
      </c>
      <c r="D124" s="1"/>
      <c r="E124" s="1"/>
      <c r="F124" s="1"/>
      <c r="G124" s="1"/>
      <c r="H124" s="1"/>
      <c r="I124" s="133" t="s">
        <v>520</v>
      </c>
      <c r="J124" s="32">
        <f>SUM(J123:O123)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3" ht="12.75" hidden="1" customHeight="1">
      <c r="B125" s="1"/>
      <c r="C125" s="6" t="s">
        <v>18</v>
      </c>
      <c r="D125" s="1"/>
      <c r="E125" s="1"/>
      <c r="F125" s="7" t="s">
        <v>476</v>
      </c>
      <c r="G125" s="1"/>
      <c r="H125" s="1"/>
      <c r="I125" s="1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3" ht="12.75" hidden="1" customHeight="1">
      <c r="B126" s="1"/>
      <c r="C126" s="6" t="s">
        <v>19</v>
      </c>
      <c r="D126" s="1"/>
      <c r="E126" s="1"/>
      <c r="F126" s="7" t="s">
        <v>478</v>
      </c>
      <c r="G126" s="1"/>
      <c r="H126" s="1"/>
      <c r="I126" s="1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3" ht="12.75" hidden="1" customHeight="1">
      <c r="B127" s="1"/>
      <c r="C127" s="6" t="s">
        <v>20</v>
      </c>
      <c r="D127" s="1"/>
      <c r="E127" s="1"/>
      <c r="F127" s="7" t="s">
        <v>477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3" ht="12.75" hidden="1" customHeight="1">
      <c r="B128" s="1"/>
      <c r="C128" s="6" t="s">
        <v>21</v>
      </c>
      <c r="D128" s="1"/>
      <c r="E128" s="1"/>
      <c r="F128" s="1"/>
      <c r="G128" s="1"/>
      <c r="H128" s="1"/>
      <c r="I128" s="135" t="s">
        <v>486</v>
      </c>
      <c r="J128" s="118" t="s">
        <v>478</v>
      </c>
      <c r="K128" s="119" t="s">
        <v>477</v>
      </c>
      <c r="L128" s="120" t="s">
        <v>403</v>
      </c>
      <c r="M128" s="1"/>
      <c r="N128" s="138" t="s">
        <v>524</v>
      </c>
      <c r="O128" s="86" t="s">
        <v>410</v>
      </c>
      <c r="P128" s="110" t="s">
        <v>415</v>
      </c>
      <c r="Q128" s="112" t="s">
        <v>412</v>
      </c>
      <c r="R128" s="86" t="s">
        <v>411</v>
      </c>
      <c r="S128" s="86" t="s">
        <v>413</v>
      </c>
      <c r="T128" s="112" t="s">
        <v>414</v>
      </c>
      <c r="U128" s="1"/>
      <c r="V128" s="1"/>
    </row>
    <row r="129" spans="2:23" ht="12.75" hidden="1" customHeight="1">
      <c r="B129" s="1"/>
      <c r="C129" s="6" t="s">
        <v>22</v>
      </c>
      <c r="D129" s="1"/>
      <c r="E129" s="1"/>
      <c r="F129" s="7" t="s">
        <v>479</v>
      </c>
      <c r="G129" s="1"/>
      <c r="H129" s="1"/>
      <c r="I129" s="136"/>
      <c r="J129" s="108"/>
      <c r="K129" s="111"/>
      <c r="L129" s="113"/>
      <c r="M129" s="1"/>
      <c r="N129" s="136"/>
      <c r="O129" s="108"/>
      <c r="P129" s="111"/>
      <c r="Q129" s="113"/>
      <c r="R129" s="108"/>
      <c r="S129" s="108"/>
      <c r="T129" s="113"/>
      <c r="U129" s="1"/>
      <c r="V129" s="1"/>
    </row>
    <row r="130" spans="2:23" ht="12.75" hidden="1" customHeight="1">
      <c r="B130" s="1"/>
      <c r="C130" s="6" t="s">
        <v>23</v>
      </c>
      <c r="D130" s="1"/>
      <c r="E130" s="1"/>
      <c r="F130" s="7" t="s">
        <v>410</v>
      </c>
      <c r="G130" s="1"/>
      <c r="H130" s="1"/>
      <c r="I130" s="137"/>
      <c r="J130" s="109"/>
      <c r="K130" s="111"/>
      <c r="L130" s="113"/>
      <c r="M130" s="1"/>
      <c r="N130" s="137"/>
      <c r="O130" s="109"/>
      <c r="P130" s="111"/>
      <c r="Q130" s="113"/>
      <c r="R130" s="109"/>
      <c r="S130" s="109"/>
      <c r="T130" s="113"/>
      <c r="U130" s="1"/>
      <c r="V130" s="1"/>
    </row>
    <row r="131" spans="2:23" ht="12.75" hidden="1" customHeight="1">
      <c r="B131" s="1"/>
      <c r="C131" s="6" t="s">
        <v>24</v>
      </c>
      <c r="D131" s="1"/>
      <c r="E131" s="1"/>
      <c r="F131" s="7" t="s">
        <v>415</v>
      </c>
      <c r="G131" s="1"/>
      <c r="H131" s="1"/>
      <c r="I131" s="25" t="s">
        <v>494</v>
      </c>
      <c r="J131" s="24">
        <f>IF(C37="Convegno Scientifico",1,0)</f>
        <v>0</v>
      </c>
      <c r="K131" s="24">
        <f>IF(C37="Seminario",1,0)</f>
        <v>0</v>
      </c>
      <c r="L131" s="24">
        <f>IF(F37="Sì",1,0)</f>
        <v>0</v>
      </c>
      <c r="M131" s="1"/>
      <c r="N131" s="25" t="s">
        <v>494</v>
      </c>
      <c r="O131" s="24">
        <f>IF(D37="Membro del Comitato Scientifico",1,0)</f>
        <v>0</v>
      </c>
      <c r="P131" s="24">
        <f>IF(D37="Membro del Comitato Organizzatore",1,0)</f>
        <v>0</v>
      </c>
      <c r="Q131" s="24">
        <f>IF(D37="Relatore Invitato",1,0)</f>
        <v>0</v>
      </c>
      <c r="R131" s="24">
        <f>IF(D37="Relatore",1,0)</f>
        <v>0</v>
      </c>
      <c r="S131" s="24">
        <f>IF(D37="Chair",1,0)</f>
        <v>0</v>
      </c>
      <c r="T131" s="24">
        <f>IF(D37="Discussant",1,0)</f>
        <v>0</v>
      </c>
      <c r="U131" s="1"/>
      <c r="V131" s="1"/>
    </row>
    <row r="132" spans="2:23" ht="12.75" hidden="1" customHeight="1">
      <c r="B132" s="1"/>
      <c r="C132" s="6" t="s">
        <v>25</v>
      </c>
      <c r="D132" s="1"/>
      <c r="E132" s="1"/>
      <c r="F132" s="7" t="s">
        <v>412</v>
      </c>
      <c r="G132" s="1"/>
      <c r="H132" s="1"/>
      <c r="I132" s="25" t="s">
        <v>495</v>
      </c>
      <c r="J132" s="24">
        <f t="shared" ref="J132:J135" si="33">IF(C38="Convegno Scientifico",1,0)</f>
        <v>0</v>
      </c>
      <c r="K132" s="24">
        <f t="shared" ref="K132:K135" si="34">IF(C38="Seminario",1,0)</f>
        <v>0</v>
      </c>
      <c r="L132" s="24">
        <f t="shared" ref="L132:L135" si="35">IF(F38="Sì",1,0)</f>
        <v>0</v>
      </c>
      <c r="M132" s="1"/>
      <c r="N132" s="25" t="s">
        <v>495</v>
      </c>
      <c r="O132" s="24">
        <f t="shared" ref="O132:O135" si="36">IF(D38="Membro del Comitato Scientifico",1,0)</f>
        <v>0</v>
      </c>
      <c r="P132" s="24">
        <f t="shared" ref="P132:P135" si="37">IF(D38="Membro del Comitato Organizzatore",1,0)</f>
        <v>0</v>
      </c>
      <c r="Q132" s="24">
        <f t="shared" ref="Q132:Q135" si="38">IF(D38="Relatore Invitato",1,0)</f>
        <v>0</v>
      </c>
      <c r="R132" s="24">
        <f t="shared" ref="R132:R135" si="39">IF(D38="Relatore",1,0)</f>
        <v>0</v>
      </c>
      <c r="S132" s="24">
        <f t="shared" ref="S132:S135" si="40">IF(D38="Chair",1,0)</f>
        <v>0</v>
      </c>
      <c r="T132" s="24">
        <f t="shared" ref="T132:T135" si="41">IF(D38="Discussant",1,0)</f>
        <v>0</v>
      </c>
      <c r="U132" s="1"/>
      <c r="V132" s="1"/>
    </row>
    <row r="133" spans="2:23" ht="12.75" hidden="1" customHeight="1">
      <c r="B133" s="1"/>
      <c r="C133" s="6" t="s">
        <v>26</v>
      </c>
      <c r="D133" s="1"/>
      <c r="E133" s="1"/>
      <c r="F133" s="7" t="s">
        <v>411</v>
      </c>
      <c r="G133" s="1"/>
      <c r="H133" s="1"/>
      <c r="I133" s="25" t="s">
        <v>496</v>
      </c>
      <c r="J133" s="24">
        <f t="shared" si="33"/>
        <v>0</v>
      </c>
      <c r="K133" s="24">
        <f t="shared" si="34"/>
        <v>0</v>
      </c>
      <c r="L133" s="24">
        <f t="shared" si="35"/>
        <v>0</v>
      </c>
      <c r="M133" s="1"/>
      <c r="N133" s="25" t="s">
        <v>496</v>
      </c>
      <c r="O133" s="24">
        <f t="shared" si="36"/>
        <v>0</v>
      </c>
      <c r="P133" s="24">
        <f t="shared" si="37"/>
        <v>0</v>
      </c>
      <c r="Q133" s="24">
        <f t="shared" si="38"/>
        <v>0</v>
      </c>
      <c r="R133" s="24">
        <f t="shared" si="39"/>
        <v>0</v>
      </c>
      <c r="S133" s="24">
        <f t="shared" si="40"/>
        <v>0</v>
      </c>
      <c r="T133" s="24">
        <f t="shared" si="41"/>
        <v>0</v>
      </c>
      <c r="U133" s="1"/>
      <c r="V133" s="1"/>
    </row>
    <row r="134" spans="2:23" ht="12.75" hidden="1" customHeight="1">
      <c r="B134" s="1"/>
      <c r="C134" s="6" t="s">
        <v>27</v>
      </c>
      <c r="D134" s="1"/>
      <c r="E134" s="1"/>
      <c r="F134" s="7" t="s">
        <v>413</v>
      </c>
      <c r="G134" s="1"/>
      <c r="H134" s="1"/>
      <c r="I134" s="25" t="s">
        <v>497</v>
      </c>
      <c r="J134" s="24">
        <f t="shared" si="33"/>
        <v>0</v>
      </c>
      <c r="K134" s="24">
        <f t="shared" si="34"/>
        <v>0</v>
      </c>
      <c r="L134" s="24">
        <f t="shared" si="35"/>
        <v>0</v>
      </c>
      <c r="M134" s="1"/>
      <c r="N134" s="25" t="s">
        <v>497</v>
      </c>
      <c r="O134" s="24">
        <f t="shared" si="36"/>
        <v>0</v>
      </c>
      <c r="P134" s="24">
        <f t="shared" si="37"/>
        <v>0</v>
      </c>
      <c r="Q134" s="24">
        <f t="shared" si="38"/>
        <v>0</v>
      </c>
      <c r="R134" s="24">
        <f t="shared" si="39"/>
        <v>0</v>
      </c>
      <c r="S134" s="24">
        <f t="shared" si="40"/>
        <v>0</v>
      </c>
      <c r="T134" s="24">
        <f t="shared" si="41"/>
        <v>0</v>
      </c>
      <c r="U134" s="1"/>
      <c r="V134" s="1"/>
    </row>
    <row r="135" spans="2:23" ht="12.75" hidden="1" customHeight="1">
      <c r="B135" s="1"/>
      <c r="C135" s="6" t="s">
        <v>28</v>
      </c>
      <c r="D135" s="1"/>
      <c r="E135" s="1"/>
      <c r="F135" s="7" t="s">
        <v>414</v>
      </c>
      <c r="G135" s="1"/>
      <c r="H135" s="1"/>
      <c r="I135" s="25" t="s">
        <v>498</v>
      </c>
      <c r="J135" s="24">
        <f t="shared" si="33"/>
        <v>0</v>
      </c>
      <c r="K135" s="24">
        <f t="shared" si="34"/>
        <v>0</v>
      </c>
      <c r="L135" s="24">
        <f t="shared" si="35"/>
        <v>0</v>
      </c>
      <c r="M135" s="1"/>
      <c r="N135" s="25" t="s">
        <v>498</v>
      </c>
      <c r="O135" s="24">
        <f t="shared" si="36"/>
        <v>0</v>
      </c>
      <c r="P135" s="24">
        <f t="shared" si="37"/>
        <v>0</v>
      </c>
      <c r="Q135" s="24">
        <f t="shared" si="38"/>
        <v>0</v>
      </c>
      <c r="R135" s="24">
        <f t="shared" si="39"/>
        <v>0</v>
      </c>
      <c r="S135" s="24">
        <f t="shared" si="40"/>
        <v>0</v>
      </c>
      <c r="T135" s="24">
        <f t="shared" si="41"/>
        <v>0</v>
      </c>
      <c r="U135" s="1"/>
      <c r="V135" s="1"/>
    </row>
    <row r="136" spans="2:23" ht="12.75" hidden="1" customHeight="1">
      <c r="B136" s="1"/>
      <c r="C136" s="6" t="s">
        <v>29</v>
      </c>
      <c r="D136" s="1"/>
      <c r="E136" s="1"/>
      <c r="F136" s="1"/>
      <c r="G136" s="1"/>
      <c r="H136" s="1"/>
      <c r="I136" s="26" t="s">
        <v>506</v>
      </c>
      <c r="J136" s="26">
        <f>SUM(J131:J135)</f>
        <v>0</v>
      </c>
      <c r="K136" s="26">
        <f>SUM(K131:K135)</f>
        <v>0</v>
      </c>
      <c r="L136" s="26">
        <f>SUM(L131:L135)</f>
        <v>0</v>
      </c>
      <c r="M136" s="1"/>
      <c r="N136" s="26" t="s">
        <v>506</v>
      </c>
      <c r="O136" s="26">
        <f t="shared" ref="O136:T136" si="42">SUM(O131:O135)</f>
        <v>0</v>
      </c>
      <c r="P136" s="26">
        <f t="shared" si="42"/>
        <v>0</v>
      </c>
      <c r="Q136" s="26">
        <f t="shared" si="42"/>
        <v>0</v>
      </c>
      <c r="R136" s="26">
        <f t="shared" si="42"/>
        <v>0</v>
      </c>
      <c r="S136" s="26">
        <f t="shared" si="42"/>
        <v>0</v>
      </c>
      <c r="T136" s="26">
        <f t="shared" si="42"/>
        <v>0</v>
      </c>
      <c r="U136" s="1"/>
      <c r="V136" s="1"/>
    </row>
    <row r="137" spans="2:23" ht="12.75" hidden="1" customHeight="1">
      <c r="B137" s="1"/>
      <c r="C137" s="6" t="s">
        <v>30</v>
      </c>
      <c r="D137" s="1"/>
      <c r="E137" s="1"/>
      <c r="F137" s="7" t="s">
        <v>480</v>
      </c>
      <c r="G137" s="1"/>
      <c r="H137" s="1"/>
      <c r="I137" s="31" t="s">
        <v>514</v>
      </c>
      <c r="J137" s="32">
        <f>SUM(J136:K136)</f>
        <v>0</v>
      </c>
      <c r="K137" s="1"/>
      <c r="L137" s="1"/>
      <c r="M137" s="1"/>
      <c r="N137" s="31" t="s">
        <v>514</v>
      </c>
      <c r="O137" s="32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3" ht="12.75" hidden="1" customHeight="1">
      <c r="B138" s="1"/>
      <c r="C138" s="6" t="s">
        <v>31</v>
      </c>
      <c r="D138" s="1"/>
      <c r="E138" s="1"/>
      <c r="F138" s="7" t="s">
        <v>511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3" ht="12.75" hidden="1" customHeight="1">
      <c r="B139" s="1"/>
      <c r="C139" s="6" t="s">
        <v>32</v>
      </c>
      <c r="D139" s="1"/>
      <c r="E139" s="1"/>
      <c r="F139" s="7" t="s">
        <v>422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3" ht="12.75" hidden="1" customHeight="1">
      <c r="B140" s="1"/>
      <c r="C140" s="6" t="s">
        <v>33</v>
      </c>
      <c r="D140" s="1"/>
      <c r="E140" s="1"/>
      <c r="F140" s="7" t="s">
        <v>423</v>
      </c>
      <c r="G140" s="1"/>
      <c r="H140" s="1"/>
      <c r="I140" s="28" t="s">
        <v>509</v>
      </c>
      <c r="J140" s="99" t="s">
        <v>400</v>
      </c>
      <c r="K140" s="114" t="s">
        <v>544</v>
      </c>
      <c r="L140" s="114" t="s">
        <v>548</v>
      </c>
      <c r="M140" s="114" t="s">
        <v>545</v>
      </c>
      <c r="N140" s="114" t="s">
        <v>546</v>
      </c>
      <c r="O140" s="114" t="s">
        <v>547</v>
      </c>
      <c r="P140" s="99" t="s">
        <v>396</v>
      </c>
      <c r="Q140" s="1"/>
      <c r="R140" s="1"/>
      <c r="S140" s="1"/>
      <c r="T140" s="1"/>
      <c r="U140" s="1"/>
      <c r="V140" s="1"/>
      <c r="W140" s="1"/>
    </row>
    <row r="141" spans="2:23" ht="12.75" hidden="1" customHeight="1">
      <c r="B141" s="1"/>
      <c r="C141" s="6" t="s">
        <v>34</v>
      </c>
      <c r="D141" s="1"/>
      <c r="E141" s="1"/>
      <c r="F141" s="7" t="s">
        <v>424</v>
      </c>
      <c r="G141" s="1"/>
      <c r="H141" s="1"/>
      <c r="I141" s="29"/>
      <c r="J141" s="100"/>
      <c r="K141" s="100"/>
      <c r="L141" s="100"/>
      <c r="M141" s="100"/>
      <c r="N141" s="100"/>
      <c r="O141" s="100"/>
      <c r="P141" s="100"/>
      <c r="Q141" s="1"/>
      <c r="R141" s="1"/>
      <c r="S141" s="1"/>
      <c r="T141" s="1"/>
      <c r="U141" s="1"/>
      <c r="V141" s="1"/>
      <c r="W141" s="1"/>
    </row>
    <row r="142" spans="2:23" ht="12.75" hidden="1" customHeight="1">
      <c r="B142" s="1"/>
      <c r="C142" s="6" t="s">
        <v>35</v>
      </c>
      <c r="D142" s="1"/>
      <c r="E142" s="1"/>
      <c r="F142" s="7" t="s">
        <v>510</v>
      </c>
      <c r="G142" s="1"/>
      <c r="H142" s="1"/>
      <c r="I142" s="30"/>
      <c r="J142" s="101"/>
      <c r="K142" s="101"/>
      <c r="L142" s="101"/>
      <c r="M142" s="101"/>
      <c r="N142" s="101"/>
      <c r="O142" s="101"/>
      <c r="P142" s="101"/>
      <c r="Q142" s="1"/>
      <c r="R142" s="1"/>
      <c r="S142" s="1"/>
      <c r="T142" s="1"/>
      <c r="U142" s="1"/>
      <c r="V142" s="1"/>
      <c r="W142" s="1"/>
    </row>
    <row r="143" spans="2:23" ht="12.75" hidden="1" customHeight="1">
      <c r="B143" s="1"/>
      <c r="C143" s="6" t="s">
        <v>36</v>
      </c>
      <c r="D143" s="1"/>
      <c r="E143" s="1"/>
      <c r="F143" s="7" t="s">
        <v>425</v>
      </c>
      <c r="G143" s="1"/>
      <c r="H143" s="1"/>
      <c r="I143" s="25" t="s">
        <v>494</v>
      </c>
      <c r="J143" s="24">
        <f>IF(G37="I - Diritti umani",1,0)</f>
        <v>0</v>
      </c>
      <c r="K143" s="24">
        <f>IF(G37="II - Salute, sicurezza e benessere",1,0)</f>
        <v>0</v>
      </c>
      <c r="L143" s="24">
        <f>IF(G37="III - Salute, sicurezza e benessere",1,0)</f>
        <v>0</v>
      </c>
      <c r="M143" s="24">
        <f>IF(G37="IV - Progresso e innovazione tecnologica",1,0)</f>
        <v>0</v>
      </c>
      <c r="N143" s="24">
        <f>IF(G37="V - Culture e società in trasformazione",1,0)</f>
        <v>0</v>
      </c>
      <c r="O143" s="24">
        <f>IF(G37="VI -  Economia, impresa, mercati e PA",1,0)</f>
        <v>0</v>
      </c>
      <c r="P143" s="24">
        <f>IF(G37="Altro",1,0)</f>
        <v>0</v>
      </c>
      <c r="Q143" s="1"/>
      <c r="R143" s="1"/>
      <c r="S143" s="1"/>
      <c r="T143" s="1"/>
      <c r="U143" s="1"/>
      <c r="V143" s="1"/>
      <c r="W143" s="1"/>
    </row>
    <row r="144" spans="2:23" ht="12.75" hidden="1" customHeight="1">
      <c r="B144" s="1"/>
      <c r="C144" s="6" t="s">
        <v>37</v>
      </c>
      <c r="D144" s="1"/>
      <c r="E144" s="1"/>
      <c r="F144" s="7" t="s">
        <v>449</v>
      </c>
      <c r="G144" s="1"/>
      <c r="H144" s="1"/>
      <c r="I144" s="25" t="s">
        <v>495</v>
      </c>
      <c r="J144" s="24">
        <f t="shared" ref="J144:J147" si="43">IF(G38="I - Diritti umani",1,0)</f>
        <v>0</v>
      </c>
      <c r="K144" s="24">
        <f t="shared" ref="K144:K146" si="44">IF(G38="II - Salute, sicurezza e benessere",1,0)</f>
        <v>0</v>
      </c>
      <c r="L144" s="24">
        <f t="shared" ref="L144:L147" si="45">IF(G38="III - Salute, sicurezza e benessere",1,0)</f>
        <v>0</v>
      </c>
      <c r="M144" s="24">
        <f t="shared" ref="M144:M147" si="46">IF(G38="IV - Progresso e innovazione tecnologica",1,0)</f>
        <v>0</v>
      </c>
      <c r="N144" s="24">
        <f t="shared" ref="N144:N147" si="47">IF(G38="V - Culture e società in trasformazione",1,0)</f>
        <v>0</v>
      </c>
      <c r="O144" s="24">
        <f t="shared" ref="O144:O147" si="48">IF(G38="VI -  Economia, impresa, mercati e PA",1,0)</f>
        <v>0</v>
      </c>
      <c r="P144" s="24">
        <f>IF(G38="Altro",1,0)</f>
        <v>0</v>
      </c>
      <c r="Q144" s="1"/>
      <c r="R144" s="1"/>
      <c r="S144" s="1"/>
      <c r="T144" s="1"/>
      <c r="U144" s="1"/>
      <c r="V144" s="1"/>
      <c r="W144" s="1"/>
    </row>
    <row r="145" spans="2:23" ht="12.75" hidden="1" customHeight="1">
      <c r="B145" s="1"/>
      <c r="C145" s="6" t="s">
        <v>38</v>
      </c>
      <c r="D145" s="1"/>
      <c r="E145" s="1"/>
      <c r="F145" s="7" t="s">
        <v>481</v>
      </c>
      <c r="G145" s="1"/>
      <c r="H145" s="1"/>
      <c r="I145" s="25" t="s">
        <v>496</v>
      </c>
      <c r="J145" s="24">
        <f t="shared" si="43"/>
        <v>0</v>
      </c>
      <c r="K145" s="24">
        <f t="shared" si="44"/>
        <v>0</v>
      </c>
      <c r="L145" s="24">
        <f t="shared" si="45"/>
        <v>0</v>
      </c>
      <c r="M145" s="24">
        <f t="shared" si="46"/>
        <v>0</v>
      </c>
      <c r="N145" s="24">
        <f t="shared" si="47"/>
        <v>0</v>
      </c>
      <c r="O145" s="24">
        <f t="shared" si="48"/>
        <v>0</v>
      </c>
      <c r="P145" s="24">
        <f>IF(G39="Altro",1,0)</f>
        <v>0</v>
      </c>
      <c r="Q145" s="1"/>
      <c r="R145" s="1"/>
      <c r="S145" s="1"/>
      <c r="T145" s="1"/>
      <c r="U145" s="1"/>
      <c r="V145" s="1"/>
      <c r="W145" s="1"/>
    </row>
    <row r="146" spans="2:23" ht="12.75" hidden="1" customHeight="1">
      <c r="B146" s="1"/>
      <c r="C146" s="6" t="s">
        <v>39</v>
      </c>
      <c r="D146" s="1"/>
      <c r="E146" s="1"/>
      <c r="F146" s="1"/>
      <c r="G146" s="1"/>
      <c r="H146" s="1"/>
      <c r="I146" s="25" t="s">
        <v>497</v>
      </c>
      <c r="J146" s="24">
        <f t="shared" si="43"/>
        <v>0</v>
      </c>
      <c r="K146" s="24">
        <f t="shared" si="44"/>
        <v>0</v>
      </c>
      <c r="L146" s="24">
        <f t="shared" si="45"/>
        <v>0</v>
      </c>
      <c r="M146" s="24">
        <f t="shared" si="46"/>
        <v>0</v>
      </c>
      <c r="N146" s="24">
        <f t="shared" si="47"/>
        <v>0</v>
      </c>
      <c r="O146" s="24">
        <f t="shared" si="48"/>
        <v>0</v>
      </c>
      <c r="P146" s="24">
        <f>IF(G40="Altro",1,0)</f>
        <v>0</v>
      </c>
      <c r="Q146" s="1"/>
      <c r="R146" s="1"/>
      <c r="S146" s="1"/>
      <c r="T146" s="1"/>
      <c r="U146" s="1"/>
      <c r="V146" s="1"/>
      <c r="W146" s="1"/>
    </row>
    <row r="147" spans="2:23" ht="12.75" hidden="1" customHeight="1">
      <c r="B147" s="1"/>
      <c r="C147" s="6" t="s">
        <v>40</v>
      </c>
      <c r="D147" s="1"/>
      <c r="E147" s="1"/>
      <c r="F147" s="7" t="s">
        <v>468</v>
      </c>
      <c r="G147" s="1"/>
      <c r="H147" s="1"/>
      <c r="I147" s="25" t="s">
        <v>498</v>
      </c>
      <c r="J147" s="24">
        <f t="shared" si="43"/>
        <v>0</v>
      </c>
      <c r="K147" s="24">
        <f t="shared" ref="K147" si="49">IF(J50="II - Salute, sicurezza e benessere",1,0)</f>
        <v>0</v>
      </c>
      <c r="L147" s="24">
        <f t="shared" si="45"/>
        <v>0</v>
      </c>
      <c r="M147" s="24">
        <f t="shared" si="46"/>
        <v>0</v>
      </c>
      <c r="N147" s="24">
        <f t="shared" si="47"/>
        <v>0</v>
      </c>
      <c r="O147" s="24">
        <f t="shared" si="48"/>
        <v>0</v>
      </c>
      <c r="P147" s="24">
        <f>IF(G41="Altro",1,0)</f>
        <v>0</v>
      </c>
      <c r="Q147" s="1"/>
      <c r="R147" s="1"/>
      <c r="S147" s="1"/>
      <c r="T147" s="1"/>
      <c r="U147" s="1"/>
      <c r="V147" s="1"/>
      <c r="W147" s="1"/>
    </row>
    <row r="148" spans="2:23" ht="12.75" hidden="1" customHeight="1">
      <c r="B148" s="1"/>
      <c r="C148" s="6" t="s">
        <v>41</v>
      </c>
      <c r="D148" s="1"/>
      <c r="E148" s="1"/>
      <c r="F148" s="7" t="s">
        <v>426</v>
      </c>
      <c r="G148" s="1"/>
      <c r="H148" s="1"/>
      <c r="I148" s="26" t="s">
        <v>506</v>
      </c>
      <c r="J148" s="26">
        <f>SUM(J143:J147)</f>
        <v>0</v>
      </c>
      <c r="K148" s="26">
        <f t="shared" ref="K148:P148" si="50">SUM(K143:K147)</f>
        <v>0</v>
      </c>
      <c r="L148" s="26">
        <f>SUM(L143:L147)</f>
        <v>0</v>
      </c>
      <c r="M148" s="26">
        <f t="shared" si="50"/>
        <v>0</v>
      </c>
      <c r="N148" s="26">
        <f t="shared" si="50"/>
        <v>0</v>
      </c>
      <c r="O148" s="26">
        <f t="shared" si="50"/>
        <v>0</v>
      </c>
      <c r="P148" s="26">
        <f t="shared" si="50"/>
        <v>0</v>
      </c>
      <c r="Q148" s="1"/>
      <c r="R148" s="1"/>
      <c r="S148" s="1"/>
      <c r="T148" s="1"/>
      <c r="U148" s="1"/>
      <c r="V148" s="1"/>
      <c r="W148" s="1"/>
    </row>
    <row r="149" spans="2:23" ht="12.75" hidden="1" customHeight="1">
      <c r="B149" s="1"/>
      <c r="C149" s="6" t="s">
        <v>42</v>
      </c>
      <c r="D149" s="1"/>
      <c r="E149" s="1"/>
      <c r="F149" s="7" t="s">
        <v>427</v>
      </c>
      <c r="G149" s="1"/>
      <c r="H149" s="1"/>
      <c r="I149" s="35" t="s">
        <v>523</v>
      </c>
      <c r="J149" s="32">
        <f>SUM(J148:O148)</f>
        <v>0</v>
      </c>
      <c r="P149" s="1"/>
      <c r="Q149" s="1"/>
      <c r="R149" s="1"/>
      <c r="S149" s="1"/>
      <c r="T149" s="1"/>
      <c r="U149" s="1"/>
      <c r="V149" s="1"/>
    </row>
    <row r="150" spans="2:23" ht="12.75" hidden="1" customHeight="1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3" ht="12.75" hidden="1" customHeight="1">
      <c r="B151" s="1"/>
      <c r="C151" s="6" t="s">
        <v>44</v>
      </c>
      <c r="D151" s="1"/>
      <c r="E151" s="1"/>
      <c r="F151" s="7" t="s">
        <v>468</v>
      </c>
      <c r="G151" s="1"/>
      <c r="H151" s="1"/>
      <c r="I151" s="130" t="s">
        <v>487</v>
      </c>
      <c r="J151" s="118" t="s">
        <v>511</v>
      </c>
      <c r="K151" s="119" t="s">
        <v>422</v>
      </c>
      <c r="L151" s="119" t="s">
        <v>423</v>
      </c>
      <c r="M151" s="119" t="s">
        <v>424</v>
      </c>
      <c r="N151" s="119" t="s">
        <v>510</v>
      </c>
      <c r="O151" s="119" t="s">
        <v>425</v>
      </c>
      <c r="P151" s="119" t="s">
        <v>449</v>
      </c>
      <c r="Q151" s="119" t="s">
        <v>481</v>
      </c>
      <c r="R151" s="1"/>
      <c r="S151" s="124" t="s">
        <v>529</v>
      </c>
      <c r="T151" s="86" t="s">
        <v>426</v>
      </c>
      <c r="U151" s="110" t="s">
        <v>427</v>
      </c>
      <c r="V151" s="1"/>
    </row>
    <row r="152" spans="2:23" ht="12.75" hidden="1" customHeight="1">
      <c r="B152" s="1"/>
      <c r="C152" s="6" t="s">
        <v>45</v>
      </c>
      <c r="D152" s="1"/>
      <c r="E152" s="1"/>
      <c r="F152" s="7" t="s">
        <v>430</v>
      </c>
      <c r="G152" s="1"/>
      <c r="H152" s="1"/>
      <c r="I152" s="131"/>
      <c r="J152" s="108"/>
      <c r="K152" s="111"/>
      <c r="L152" s="111"/>
      <c r="M152" s="111"/>
      <c r="N152" s="111"/>
      <c r="O152" s="111"/>
      <c r="P152" s="111"/>
      <c r="Q152" s="111"/>
      <c r="R152" s="1"/>
      <c r="S152" s="125"/>
      <c r="T152" s="108"/>
      <c r="U152" s="111"/>
      <c r="V152" s="1"/>
    </row>
    <row r="153" spans="2:23" ht="12.75" hidden="1" customHeight="1">
      <c r="B153" s="1"/>
      <c r="C153" s="6" t="s">
        <v>46</v>
      </c>
      <c r="D153" s="1"/>
      <c r="E153" s="1"/>
      <c r="F153" s="7" t="s">
        <v>431</v>
      </c>
      <c r="G153" s="1"/>
      <c r="H153" s="1"/>
      <c r="I153" s="132"/>
      <c r="J153" s="109"/>
      <c r="K153" s="111"/>
      <c r="L153" s="111"/>
      <c r="M153" s="111"/>
      <c r="N153" s="111"/>
      <c r="O153" s="111"/>
      <c r="P153" s="111"/>
      <c r="Q153" s="111"/>
      <c r="R153" s="1"/>
      <c r="S153" s="126"/>
      <c r="T153" s="109"/>
      <c r="U153" s="111"/>
      <c r="V153" s="1"/>
    </row>
    <row r="154" spans="2:23" ht="12.75" hidden="1" customHeight="1">
      <c r="B154" s="1"/>
      <c r="C154" s="6" t="s">
        <v>47</v>
      </c>
      <c r="D154" s="1"/>
      <c r="E154" s="1"/>
      <c r="F154" s="7" t="s">
        <v>432</v>
      </c>
      <c r="G154" s="1"/>
      <c r="H154" s="1"/>
      <c r="I154" s="25" t="s">
        <v>494</v>
      </c>
      <c r="J154" s="24">
        <f>IF(C45="Fondi di Ateneo",1,0)</f>
        <v>0</v>
      </c>
      <c r="K154" s="24">
        <f>IF(C45="Fondi pubblici europei",1,0)</f>
        <v>0</v>
      </c>
      <c r="L154" s="24">
        <f>IF(C45="Fondi pubblici nazionali",1,0)</f>
        <v>0</v>
      </c>
      <c r="M154" s="24">
        <f>IF(C45="Fondi pubblici regionali",1,0)</f>
        <v>0</v>
      </c>
      <c r="N154" s="27">
        <f>IF(C45="Altri fondi pubblici",1,0)</f>
        <v>0</v>
      </c>
      <c r="O154" s="27">
        <f>IF(C45="Fondi privati",1,0)</f>
        <v>0</v>
      </c>
      <c r="P154" s="27">
        <f>IF(C45="Presentati ma non finanziati",1,0)</f>
        <v>0</v>
      </c>
      <c r="Q154" s="24">
        <f>IF(C45="Finanziamento non previsto",1,0)</f>
        <v>0</v>
      </c>
      <c r="R154" s="1"/>
      <c r="S154" s="25" t="s">
        <v>494</v>
      </c>
      <c r="T154" s="24">
        <f>IF(H45="Capofila",1,0)</f>
        <v>0</v>
      </c>
      <c r="U154" s="24">
        <f>IF(H45="Partner",1,0)</f>
        <v>0</v>
      </c>
      <c r="V154" s="1"/>
    </row>
    <row r="155" spans="2:23" ht="12.75" hidden="1" customHeight="1">
      <c r="B155" s="1"/>
      <c r="C155" s="6" t="s">
        <v>48</v>
      </c>
      <c r="D155" s="1"/>
      <c r="E155" s="1"/>
      <c r="F155" s="7" t="s">
        <v>433</v>
      </c>
      <c r="G155" s="1"/>
      <c r="H155" s="1"/>
      <c r="I155" s="25" t="s">
        <v>495</v>
      </c>
      <c r="J155" s="24">
        <f t="shared" ref="J155:J163" si="51">IF(C46="Fondi di Ateneo",1,0)</f>
        <v>0</v>
      </c>
      <c r="K155" s="24">
        <f t="shared" ref="K155:K163" si="52">IF(C46="Fondi pubblici europei",1,0)</f>
        <v>0</v>
      </c>
      <c r="L155" s="24">
        <f t="shared" ref="L155:L163" si="53">IF(C46="Fondi pubblici nazionali",1,0)</f>
        <v>0</v>
      </c>
      <c r="M155" s="24">
        <f t="shared" ref="M155:M163" si="54">IF(C46="Fondi pubblici regionali",1,0)</f>
        <v>0</v>
      </c>
      <c r="N155" s="27">
        <f t="shared" ref="N155:N163" si="55">IF(C46="Altri fondi pubblici",1,0)</f>
        <v>0</v>
      </c>
      <c r="O155" s="27">
        <f t="shared" ref="O155:O163" si="56">IF(C46="Fondi privati",1,0)</f>
        <v>0</v>
      </c>
      <c r="P155" s="27">
        <f t="shared" ref="P155:P163" si="57">IF(C46="Presentati ma non finanziati",1,0)</f>
        <v>0</v>
      </c>
      <c r="Q155" s="24">
        <f t="shared" ref="Q155:Q163" si="58">IF(C46="Finanziamento non previsto",1,0)</f>
        <v>0</v>
      </c>
      <c r="R155" s="1"/>
      <c r="S155" s="25" t="s">
        <v>495</v>
      </c>
      <c r="T155" s="24">
        <f t="shared" ref="T155:T163" si="59">IF(H46="Capofila",1,0)</f>
        <v>0</v>
      </c>
      <c r="U155" s="24">
        <f t="shared" ref="U155:U163" si="60">IF(H46="Partner",1,0)</f>
        <v>0</v>
      </c>
      <c r="V155" s="1"/>
    </row>
    <row r="156" spans="2:23" ht="12.75" hidden="1" customHeight="1">
      <c r="B156" s="1"/>
      <c r="C156" s="6" t="s">
        <v>49</v>
      </c>
      <c r="D156" s="1"/>
      <c r="E156" s="1"/>
      <c r="F156" s="1"/>
      <c r="G156" s="1"/>
      <c r="H156" s="1"/>
      <c r="I156" s="25" t="s">
        <v>496</v>
      </c>
      <c r="J156" s="24">
        <f t="shared" si="51"/>
        <v>0</v>
      </c>
      <c r="K156" s="24">
        <f t="shared" si="52"/>
        <v>0</v>
      </c>
      <c r="L156" s="24">
        <f t="shared" si="53"/>
        <v>0</v>
      </c>
      <c r="M156" s="24">
        <f t="shared" si="54"/>
        <v>0</v>
      </c>
      <c r="N156" s="27">
        <f t="shared" si="55"/>
        <v>0</v>
      </c>
      <c r="O156" s="27">
        <f t="shared" si="56"/>
        <v>0</v>
      </c>
      <c r="P156" s="27">
        <f t="shared" si="57"/>
        <v>0</v>
      </c>
      <c r="Q156" s="24">
        <f t="shared" si="58"/>
        <v>0</v>
      </c>
      <c r="R156" s="1"/>
      <c r="S156" s="25" t="s">
        <v>496</v>
      </c>
      <c r="T156" s="24">
        <f t="shared" si="59"/>
        <v>0</v>
      </c>
      <c r="U156" s="24">
        <f t="shared" si="60"/>
        <v>0</v>
      </c>
      <c r="V156" s="1"/>
    </row>
    <row r="157" spans="2:23" ht="12.75" hidden="1" customHeight="1">
      <c r="B157" s="1"/>
      <c r="C157" s="6" t="s">
        <v>50</v>
      </c>
      <c r="D157" s="1"/>
      <c r="E157" s="1"/>
      <c r="F157" s="7" t="s">
        <v>468</v>
      </c>
      <c r="G157" s="1"/>
      <c r="H157" s="1"/>
      <c r="I157" s="25" t="s">
        <v>497</v>
      </c>
      <c r="J157" s="24">
        <f t="shared" si="51"/>
        <v>0</v>
      </c>
      <c r="K157" s="24">
        <f t="shared" si="52"/>
        <v>0</v>
      </c>
      <c r="L157" s="24">
        <f t="shared" si="53"/>
        <v>0</v>
      </c>
      <c r="M157" s="24">
        <f t="shared" si="54"/>
        <v>0</v>
      </c>
      <c r="N157" s="27">
        <f t="shared" si="55"/>
        <v>0</v>
      </c>
      <c r="O157" s="27">
        <f t="shared" si="56"/>
        <v>0</v>
      </c>
      <c r="P157" s="27">
        <f t="shared" si="57"/>
        <v>0</v>
      </c>
      <c r="Q157" s="24">
        <f t="shared" si="58"/>
        <v>0</v>
      </c>
      <c r="R157" s="1"/>
      <c r="S157" s="25" t="s">
        <v>497</v>
      </c>
      <c r="T157" s="24">
        <f t="shared" si="59"/>
        <v>0</v>
      </c>
      <c r="U157" s="24">
        <f t="shared" si="60"/>
        <v>0</v>
      </c>
      <c r="V157" s="1"/>
    </row>
    <row r="158" spans="2:23" ht="12.75" hidden="1" customHeight="1">
      <c r="B158" s="1"/>
      <c r="C158" s="6" t="s">
        <v>51</v>
      </c>
      <c r="D158" s="1"/>
      <c r="E158" s="1"/>
      <c r="F158" s="7" t="s">
        <v>436</v>
      </c>
      <c r="G158" s="1"/>
      <c r="H158" s="1"/>
      <c r="I158" s="25" t="s">
        <v>498</v>
      </c>
      <c r="J158" s="24">
        <f t="shared" si="51"/>
        <v>0</v>
      </c>
      <c r="K158" s="24">
        <f t="shared" si="52"/>
        <v>0</v>
      </c>
      <c r="L158" s="24">
        <f t="shared" si="53"/>
        <v>0</v>
      </c>
      <c r="M158" s="24">
        <f t="shared" si="54"/>
        <v>0</v>
      </c>
      <c r="N158" s="27">
        <f t="shared" si="55"/>
        <v>0</v>
      </c>
      <c r="O158" s="27">
        <f t="shared" si="56"/>
        <v>0</v>
      </c>
      <c r="P158" s="27">
        <f t="shared" si="57"/>
        <v>0</v>
      </c>
      <c r="Q158" s="24">
        <f t="shared" si="58"/>
        <v>0</v>
      </c>
      <c r="R158" s="1"/>
      <c r="S158" s="25" t="s">
        <v>498</v>
      </c>
      <c r="T158" s="24">
        <f t="shared" si="59"/>
        <v>0</v>
      </c>
      <c r="U158" s="24">
        <f t="shared" si="60"/>
        <v>0</v>
      </c>
      <c r="V158" s="1"/>
    </row>
    <row r="159" spans="2:23" ht="12.75" hidden="1" customHeight="1">
      <c r="B159" s="1"/>
      <c r="C159" s="6" t="s">
        <v>52</v>
      </c>
      <c r="D159" s="1"/>
      <c r="E159" s="1"/>
      <c r="F159" s="7" t="s">
        <v>437</v>
      </c>
      <c r="G159" s="1"/>
      <c r="H159" s="1"/>
      <c r="I159" s="25" t="s">
        <v>499</v>
      </c>
      <c r="J159" s="24">
        <f t="shared" si="51"/>
        <v>0</v>
      </c>
      <c r="K159" s="24">
        <f t="shared" si="52"/>
        <v>0</v>
      </c>
      <c r="L159" s="24">
        <f t="shared" si="53"/>
        <v>0</v>
      </c>
      <c r="M159" s="24">
        <f t="shared" si="54"/>
        <v>0</v>
      </c>
      <c r="N159" s="27">
        <f t="shared" si="55"/>
        <v>0</v>
      </c>
      <c r="O159" s="27">
        <f t="shared" si="56"/>
        <v>0</v>
      </c>
      <c r="P159" s="27">
        <f t="shared" si="57"/>
        <v>0</v>
      </c>
      <c r="Q159" s="24">
        <f t="shared" si="58"/>
        <v>0</v>
      </c>
      <c r="R159" s="1"/>
      <c r="S159" s="25" t="s">
        <v>499</v>
      </c>
      <c r="T159" s="24">
        <f t="shared" si="59"/>
        <v>0</v>
      </c>
      <c r="U159" s="24">
        <f t="shared" si="60"/>
        <v>0</v>
      </c>
      <c r="V159" s="1"/>
    </row>
    <row r="160" spans="2:23" ht="12.75" hidden="1" customHeight="1">
      <c r="B160" s="1"/>
      <c r="C160" s="6" t="s">
        <v>53</v>
      </c>
      <c r="D160" s="1"/>
      <c r="E160" s="1"/>
      <c r="F160" s="7" t="s">
        <v>438</v>
      </c>
      <c r="G160" s="1"/>
      <c r="H160" s="1"/>
      <c r="I160" s="25" t="s">
        <v>500</v>
      </c>
      <c r="J160" s="24">
        <f t="shared" si="51"/>
        <v>0</v>
      </c>
      <c r="K160" s="24">
        <f t="shared" si="52"/>
        <v>0</v>
      </c>
      <c r="L160" s="24">
        <f t="shared" si="53"/>
        <v>0</v>
      </c>
      <c r="M160" s="24">
        <f t="shared" si="54"/>
        <v>0</v>
      </c>
      <c r="N160" s="27">
        <f t="shared" si="55"/>
        <v>0</v>
      </c>
      <c r="O160" s="27">
        <f t="shared" si="56"/>
        <v>0</v>
      </c>
      <c r="P160" s="27">
        <f t="shared" si="57"/>
        <v>0</v>
      </c>
      <c r="Q160" s="24">
        <f t="shared" si="58"/>
        <v>0</v>
      </c>
      <c r="R160" s="1"/>
      <c r="S160" s="25" t="s">
        <v>500</v>
      </c>
      <c r="T160" s="24">
        <f t="shared" si="59"/>
        <v>0</v>
      </c>
      <c r="U160" s="24">
        <f t="shared" si="60"/>
        <v>0</v>
      </c>
      <c r="V160" s="1"/>
    </row>
    <row r="161" spans="2:23" ht="12.75" hidden="1" customHeight="1">
      <c r="B161" s="1"/>
      <c r="C161" s="6" t="s">
        <v>54</v>
      </c>
      <c r="D161" s="1"/>
      <c r="E161" s="1"/>
      <c r="F161" s="7" t="s">
        <v>521</v>
      </c>
      <c r="G161" s="1"/>
      <c r="H161" s="1"/>
      <c r="I161" s="25" t="s">
        <v>501</v>
      </c>
      <c r="J161" s="24">
        <f t="shared" si="51"/>
        <v>0</v>
      </c>
      <c r="K161" s="24">
        <f t="shared" si="52"/>
        <v>0</v>
      </c>
      <c r="L161" s="24">
        <f t="shared" si="53"/>
        <v>0</v>
      </c>
      <c r="M161" s="24">
        <f t="shared" si="54"/>
        <v>0</v>
      </c>
      <c r="N161" s="27">
        <f t="shared" si="55"/>
        <v>0</v>
      </c>
      <c r="O161" s="27">
        <f t="shared" si="56"/>
        <v>0</v>
      </c>
      <c r="P161" s="27">
        <f t="shared" si="57"/>
        <v>0</v>
      </c>
      <c r="Q161" s="24">
        <f t="shared" si="58"/>
        <v>0</v>
      </c>
      <c r="R161" s="1"/>
      <c r="S161" s="25" t="s">
        <v>501</v>
      </c>
      <c r="T161" s="24">
        <f t="shared" si="59"/>
        <v>0</v>
      </c>
      <c r="U161" s="24">
        <f t="shared" si="60"/>
        <v>0</v>
      </c>
      <c r="V161" s="1"/>
    </row>
    <row r="162" spans="2:23" ht="12.75" hidden="1" customHeight="1">
      <c r="B162" s="1"/>
      <c r="C162" s="6" t="s">
        <v>55</v>
      </c>
      <c r="D162" s="1"/>
      <c r="E162" s="1"/>
      <c r="F162" s="7" t="s">
        <v>439</v>
      </c>
      <c r="G162" s="1"/>
      <c r="H162" s="1"/>
      <c r="I162" s="25" t="s">
        <v>502</v>
      </c>
      <c r="J162" s="24">
        <f t="shared" si="51"/>
        <v>0</v>
      </c>
      <c r="K162" s="24">
        <f t="shared" si="52"/>
        <v>0</v>
      </c>
      <c r="L162" s="24">
        <f t="shared" si="53"/>
        <v>0</v>
      </c>
      <c r="M162" s="24">
        <f t="shared" si="54"/>
        <v>0</v>
      </c>
      <c r="N162" s="27">
        <f t="shared" si="55"/>
        <v>0</v>
      </c>
      <c r="O162" s="27">
        <f t="shared" si="56"/>
        <v>0</v>
      </c>
      <c r="P162" s="27">
        <f t="shared" si="57"/>
        <v>0</v>
      </c>
      <c r="Q162" s="24">
        <f t="shared" si="58"/>
        <v>0</v>
      </c>
      <c r="R162" s="1"/>
      <c r="S162" s="25" t="s">
        <v>502</v>
      </c>
      <c r="T162" s="24">
        <f t="shared" si="59"/>
        <v>0</v>
      </c>
      <c r="U162" s="24">
        <f t="shared" si="60"/>
        <v>0</v>
      </c>
      <c r="V162" s="1"/>
    </row>
    <row r="163" spans="2:23" ht="12.75" hidden="1" customHeight="1">
      <c r="B163" s="1"/>
      <c r="C163" s="6" t="s">
        <v>56</v>
      </c>
      <c r="D163" s="1"/>
      <c r="E163" s="1"/>
      <c r="F163" s="1"/>
      <c r="G163" s="1"/>
      <c r="H163" s="1"/>
      <c r="I163" s="25" t="s">
        <v>503</v>
      </c>
      <c r="J163" s="24">
        <f t="shared" si="51"/>
        <v>0</v>
      </c>
      <c r="K163" s="24">
        <f t="shared" si="52"/>
        <v>0</v>
      </c>
      <c r="L163" s="24">
        <f t="shared" si="53"/>
        <v>0</v>
      </c>
      <c r="M163" s="24">
        <f t="shared" si="54"/>
        <v>0</v>
      </c>
      <c r="N163" s="27">
        <f t="shared" si="55"/>
        <v>0</v>
      </c>
      <c r="O163" s="27">
        <f t="shared" si="56"/>
        <v>0</v>
      </c>
      <c r="P163" s="27">
        <f t="shared" si="57"/>
        <v>0</v>
      </c>
      <c r="Q163" s="24">
        <f t="shared" si="58"/>
        <v>0</v>
      </c>
      <c r="R163" s="1"/>
      <c r="S163" s="25" t="s">
        <v>503</v>
      </c>
      <c r="T163" s="24">
        <f t="shared" si="59"/>
        <v>0</v>
      </c>
      <c r="U163" s="24">
        <f t="shared" si="60"/>
        <v>0</v>
      </c>
      <c r="V163" s="1"/>
    </row>
    <row r="164" spans="2:23" ht="12.75" hidden="1" customHeight="1">
      <c r="B164" s="1"/>
      <c r="C164" s="6" t="s">
        <v>57</v>
      </c>
      <c r="D164" s="1"/>
      <c r="E164" s="1"/>
      <c r="F164" s="7" t="s">
        <v>468</v>
      </c>
      <c r="G164" s="1"/>
      <c r="H164" s="1"/>
      <c r="I164" s="26" t="s">
        <v>506</v>
      </c>
      <c r="J164" s="26">
        <f>SUM(J154:J163)</f>
        <v>0</v>
      </c>
      <c r="K164" s="26">
        <f t="shared" ref="K164:Q164" si="61">SUM(K154:K163)</f>
        <v>0</v>
      </c>
      <c r="L164" s="26">
        <f t="shared" si="61"/>
        <v>0</v>
      </c>
      <c r="M164" s="26">
        <f t="shared" si="61"/>
        <v>0</v>
      </c>
      <c r="N164" s="26">
        <f t="shared" si="61"/>
        <v>0</v>
      </c>
      <c r="O164" s="26">
        <f t="shared" si="61"/>
        <v>0</v>
      </c>
      <c r="P164" s="26">
        <f t="shared" si="61"/>
        <v>0</v>
      </c>
      <c r="Q164" s="26">
        <f t="shared" si="61"/>
        <v>0</v>
      </c>
      <c r="R164" s="1"/>
      <c r="S164" s="36" t="s">
        <v>506</v>
      </c>
      <c r="T164" s="36">
        <f>SUM(T154:T163)</f>
        <v>0</v>
      </c>
      <c r="U164" s="36">
        <f t="shared" ref="U164" si="62">SUM(U154:U163)</f>
        <v>0</v>
      </c>
      <c r="V164" s="1"/>
    </row>
    <row r="165" spans="2:23" ht="12.75" hidden="1" customHeight="1">
      <c r="B165" s="1"/>
      <c r="C165" s="6" t="s">
        <v>58</v>
      </c>
      <c r="D165" s="1"/>
      <c r="E165" s="1"/>
      <c r="F165" s="7" t="s">
        <v>443</v>
      </c>
      <c r="G165" s="1"/>
      <c r="H165" s="1"/>
      <c r="I165" s="31" t="s">
        <v>515</v>
      </c>
      <c r="J165" s="32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3" ht="12.75" hidden="1" customHeight="1">
      <c r="B166" s="1"/>
      <c r="C166" s="6" t="s">
        <v>59</v>
      </c>
      <c r="D166" s="1"/>
      <c r="E166" s="1"/>
      <c r="F166" s="7" t="s">
        <v>444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3" ht="12.75" hidden="1" customHeight="1">
      <c r="B167" s="1"/>
      <c r="C167" s="6" t="s">
        <v>60</v>
      </c>
      <c r="D167" s="1"/>
      <c r="E167" s="1"/>
      <c r="F167" s="7" t="s">
        <v>445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3" ht="12.75" hidden="1" customHeight="1">
      <c r="B168" s="1"/>
      <c r="C168" s="6" t="s">
        <v>61</v>
      </c>
      <c r="D168" s="1"/>
      <c r="E168" s="1"/>
      <c r="F168" s="7" t="s">
        <v>446</v>
      </c>
      <c r="G168" s="1"/>
      <c r="H168" s="1"/>
      <c r="I168" s="127" t="s">
        <v>512</v>
      </c>
      <c r="J168" s="99" t="s">
        <v>400</v>
      </c>
      <c r="K168" s="114" t="s">
        <v>544</v>
      </c>
      <c r="L168" s="114" t="s">
        <v>548</v>
      </c>
      <c r="M168" s="114" t="s">
        <v>545</v>
      </c>
      <c r="N168" s="114" t="s">
        <v>546</v>
      </c>
      <c r="O168" s="114" t="s">
        <v>547</v>
      </c>
      <c r="P168" s="99" t="s">
        <v>396</v>
      </c>
      <c r="Q168" s="1"/>
      <c r="R168" s="1"/>
      <c r="S168" s="1"/>
      <c r="T168" s="1"/>
      <c r="U168" s="1"/>
      <c r="V168" s="1"/>
      <c r="W168" s="1"/>
    </row>
    <row r="169" spans="2:23" ht="12.75" hidden="1" customHeight="1">
      <c r="B169" s="1"/>
      <c r="C169" s="6" t="s">
        <v>62</v>
      </c>
      <c r="D169" s="1"/>
      <c r="E169" s="1"/>
      <c r="F169" s="1"/>
      <c r="G169" s="1"/>
      <c r="H169" s="1"/>
      <c r="I169" s="128"/>
      <c r="J169" s="100"/>
      <c r="K169" s="100"/>
      <c r="L169" s="100"/>
      <c r="M169" s="100"/>
      <c r="N169" s="100"/>
      <c r="O169" s="100"/>
      <c r="P169" s="100"/>
      <c r="Q169" s="1"/>
      <c r="R169" s="1"/>
      <c r="S169" s="1"/>
      <c r="T169" s="1"/>
      <c r="U169" s="1"/>
      <c r="V169" s="1"/>
      <c r="W169" s="1"/>
    </row>
    <row r="170" spans="2:23" ht="12.75" hidden="1" customHeight="1">
      <c r="B170" s="1"/>
      <c r="C170" s="6" t="s">
        <v>63</v>
      </c>
      <c r="D170" s="1"/>
      <c r="E170" s="1"/>
      <c r="F170" s="1"/>
      <c r="G170" s="1"/>
      <c r="H170" s="1"/>
      <c r="I170" s="129"/>
      <c r="J170" s="101"/>
      <c r="K170" s="101"/>
      <c r="L170" s="101"/>
      <c r="M170" s="101"/>
      <c r="N170" s="101"/>
      <c r="O170" s="101"/>
      <c r="P170" s="101"/>
      <c r="Q170" s="1"/>
      <c r="R170" s="1"/>
      <c r="S170" s="1"/>
      <c r="T170" s="1"/>
      <c r="U170" s="1"/>
      <c r="V170" s="1"/>
      <c r="W170" s="1"/>
    </row>
    <row r="171" spans="2:23" ht="12.75" hidden="1" customHeight="1">
      <c r="B171" s="1"/>
      <c r="C171" s="6" t="s">
        <v>64</v>
      </c>
      <c r="D171" s="1"/>
      <c r="E171" s="1"/>
      <c r="F171" s="37" t="s">
        <v>469</v>
      </c>
      <c r="G171" s="1"/>
      <c r="H171" s="1"/>
      <c r="I171" s="25" t="s">
        <v>494</v>
      </c>
      <c r="J171" s="24">
        <f>IF(L45="I - Diritti umani",1,0)</f>
        <v>0</v>
      </c>
      <c r="K171" s="24">
        <f>IF(L45="II - Sviluppo sostenibile",1,0)</f>
        <v>0</v>
      </c>
      <c r="L171" s="24">
        <f>IF(L45="III - Salute, sicurezza e benessere",1,0)</f>
        <v>0</v>
      </c>
      <c r="M171" s="24">
        <f>IF(L45="IV - Progresso e innovazione tecnologica",1,0)</f>
        <v>0</v>
      </c>
      <c r="N171" s="24">
        <f>IF(L45="V - Culture e società in trasformazione",1,0)</f>
        <v>0</v>
      </c>
      <c r="O171" s="24">
        <f>IF(L45="VI -  Economia, impresa, mercati e PA",1,0)</f>
        <v>0</v>
      </c>
      <c r="P171" s="24">
        <f t="shared" ref="P171:P180" si="63">IF(L45="Altro",1,0)</f>
        <v>0</v>
      </c>
      <c r="Q171" s="1"/>
      <c r="R171" s="1"/>
      <c r="S171" s="1"/>
      <c r="T171" s="1"/>
      <c r="U171" s="1"/>
      <c r="V171" s="1"/>
      <c r="W171" s="1"/>
    </row>
    <row r="172" spans="2:23" ht="12.75" hidden="1" customHeight="1">
      <c r="B172" s="1"/>
      <c r="C172" s="6" t="s">
        <v>65</v>
      </c>
      <c r="D172" s="1"/>
      <c r="E172" s="1"/>
      <c r="F172" s="7" t="s">
        <v>531</v>
      </c>
      <c r="G172" s="1"/>
      <c r="H172" s="1"/>
      <c r="I172" s="25" t="s">
        <v>495</v>
      </c>
      <c r="J172" s="24">
        <f t="shared" ref="J172:J179" si="64">IF(L46="I - Diritti umani",1,0)</f>
        <v>0</v>
      </c>
      <c r="K172" s="24">
        <f t="shared" ref="K172:K180" si="65">IF(L46="II - Sviluppo sostenibile",1,0)</f>
        <v>0</v>
      </c>
      <c r="L172" s="24">
        <f t="shared" ref="L172:L180" si="66">IF(L46="III - Salute, sicurezza e benessere",1,0)</f>
        <v>0</v>
      </c>
      <c r="M172" s="24">
        <f t="shared" ref="M172:M180" si="67">IF(L46="IV - Progresso e innovazione tecnologica",1,0)</f>
        <v>0</v>
      </c>
      <c r="N172" s="24">
        <f t="shared" ref="N172:N180" si="68">IF(L46="V - Culture e società in trasformazione",1,0)</f>
        <v>0</v>
      </c>
      <c r="O172" s="24">
        <f t="shared" ref="O172:O180" si="69">IF(L46="VI -  Economia, impresa, mercati e PA",1,0)</f>
        <v>0</v>
      </c>
      <c r="P172" s="24">
        <f t="shared" si="63"/>
        <v>0</v>
      </c>
      <c r="Q172" s="1"/>
      <c r="R172" s="1"/>
      <c r="S172" s="1"/>
      <c r="T172" s="1"/>
      <c r="U172" s="1"/>
      <c r="V172" s="1"/>
      <c r="W172" s="1"/>
    </row>
    <row r="173" spans="2:23" ht="12.75" hidden="1" customHeight="1">
      <c r="B173" s="1"/>
      <c r="C173" s="6" t="s">
        <v>66</v>
      </c>
      <c r="D173" s="1"/>
      <c r="E173" s="1"/>
      <c r="F173" s="7" t="s">
        <v>532</v>
      </c>
      <c r="G173" s="1"/>
      <c r="H173" s="1"/>
      <c r="I173" s="25" t="s">
        <v>496</v>
      </c>
      <c r="J173" s="24">
        <f t="shared" si="64"/>
        <v>0</v>
      </c>
      <c r="K173" s="24">
        <f t="shared" si="65"/>
        <v>0</v>
      </c>
      <c r="L173" s="24">
        <f t="shared" si="66"/>
        <v>0</v>
      </c>
      <c r="M173" s="24">
        <f t="shared" si="67"/>
        <v>0</v>
      </c>
      <c r="N173" s="24">
        <f t="shared" si="68"/>
        <v>0</v>
      </c>
      <c r="O173" s="24">
        <f t="shared" si="69"/>
        <v>0</v>
      </c>
      <c r="P173" s="24">
        <f t="shared" si="63"/>
        <v>0</v>
      </c>
      <c r="Q173" s="1"/>
      <c r="R173" s="1"/>
      <c r="S173" s="1"/>
      <c r="T173" s="1"/>
      <c r="U173" s="1"/>
      <c r="V173" s="1"/>
      <c r="W173" s="1"/>
    </row>
    <row r="174" spans="2:23" ht="12.75" hidden="1" customHeight="1">
      <c r="B174" s="1"/>
      <c r="C174" s="6" t="s">
        <v>67</v>
      </c>
      <c r="D174" s="1"/>
      <c r="E174" s="1"/>
      <c r="F174" s="7" t="s">
        <v>533</v>
      </c>
      <c r="G174" s="1"/>
      <c r="H174" s="1"/>
      <c r="I174" s="25" t="s">
        <v>497</v>
      </c>
      <c r="J174" s="24">
        <f t="shared" si="64"/>
        <v>0</v>
      </c>
      <c r="K174" s="24">
        <f t="shared" si="65"/>
        <v>0</v>
      </c>
      <c r="L174" s="24">
        <f t="shared" si="66"/>
        <v>0</v>
      </c>
      <c r="M174" s="24">
        <f t="shared" si="67"/>
        <v>0</v>
      </c>
      <c r="N174" s="24">
        <f t="shared" si="68"/>
        <v>0</v>
      </c>
      <c r="O174" s="24">
        <f t="shared" si="69"/>
        <v>0</v>
      </c>
      <c r="P174" s="24">
        <f t="shared" si="63"/>
        <v>0</v>
      </c>
      <c r="Q174" s="1"/>
      <c r="R174" s="1"/>
      <c r="S174" s="1"/>
      <c r="T174" s="1"/>
      <c r="U174" s="1"/>
      <c r="V174" s="1"/>
      <c r="W174" s="1"/>
    </row>
    <row r="175" spans="2:23" ht="12.75" hidden="1" customHeight="1">
      <c r="B175" s="1"/>
      <c r="C175" s="6" t="s">
        <v>68</v>
      </c>
      <c r="D175" s="1"/>
      <c r="E175" s="1"/>
      <c r="F175" s="7" t="s">
        <v>534</v>
      </c>
      <c r="G175" s="1"/>
      <c r="H175" s="1"/>
      <c r="I175" s="25" t="s">
        <v>498</v>
      </c>
      <c r="J175" s="24">
        <f t="shared" si="64"/>
        <v>0</v>
      </c>
      <c r="K175" s="24">
        <f t="shared" si="65"/>
        <v>0</v>
      </c>
      <c r="L175" s="24">
        <f t="shared" si="66"/>
        <v>0</v>
      </c>
      <c r="M175" s="24">
        <f t="shared" si="67"/>
        <v>0</v>
      </c>
      <c r="N175" s="24">
        <f t="shared" si="68"/>
        <v>0</v>
      </c>
      <c r="O175" s="24">
        <f t="shared" si="69"/>
        <v>0</v>
      </c>
      <c r="P175" s="24">
        <f t="shared" si="63"/>
        <v>0</v>
      </c>
      <c r="Q175" s="1"/>
      <c r="R175" s="1"/>
      <c r="S175" s="1"/>
      <c r="T175" s="1"/>
      <c r="U175" s="1"/>
      <c r="V175" s="1"/>
      <c r="W175" s="1"/>
    </row>
    <row r="176" spans="2:23" ht="12.75" hidden="1" customHeight="1">
      <c r="B176" s="1"/>
      <c r="C176" s="6" t="s">
        <v>69</v>
      </c>
      <c r="D176" s="1"/>
      <c r="E176" s="1"/>
      <c r="F176" s="7" t="s">
        <v>535</v>
      </c>
      <c r="G176" s="1"/>
      <c r="H176" s="1"/>
      <c r="I176" s="25" t="s">
        <v>499</v>
      </c>
      <c r="J176" s="24">
        <f t="shared" si="64"/>
        <v>0</v>
      </c>
      <c r="K176" s="24">
        <f t="shared" si="65"/>
        <v>0</v>
      </c>
      <c r="L176" s="24">
        <f t="shared" si="66"/>
        <v>0</v>
      </c>
      <c r="M176" s="24">
        <f t="shared" si="67"/>
        <v>0</v>
      </c>
      <c r="N176" s="24">
        <f t="shared" si="68"/>
        <v>0</v>
      </c>
      <c r="O176" s="24">
        <f t="shared" si="69"/>
        <v>0</v>
      </c>
      <c r="P176" s="24">
        <f t="shared" si="63"/>
        <v>0</v>
      </c>
      <c r="Q176" s="1"/>
      <c r="R176" s="1"/>
      <c r="S176" s="1"/>
      <c r="T176" s="1"/>
      <c r="U176" s="1"/>
      <c r="V176" s="1"/>
      <c r="W176" s="1"/>
    </row>
    <row r="177" spans="2:23" ht="12.75" hidden="1" customHeight="1">
      <c r="B177" s="1"/>
      <c r="C177" s="6" t="s">
        <v>70</v>
      </c>
      <c r="D177" s="1"/>
      <c r="E177" s="1"/>
      <c r="F177" s="7" t="s">
        <v>536</v>
      </c>
      <c r="G177" s="1"/>
      <c r="H177" s="1"/>
      <c r="I177" s="25" t="s">
        <v>500</v>
      </c>
      <c r="J177" s="24">
        <f t="shared" si="64"/>
        <v>0</v>
      </c>
      <c r="K177" s="24">
        <f t="shared" si="65"/>
        <v>0</v>
      </c>
      <c r="L177" s="24">
        <f t="shared" si="66"/>
        <v>0</v>
      </c>
      <c r="M177" s="24">
        <f t="shared" si="67"/>
        <v>0</v>
      </c>
      <c r="N177" s="24">
        <f t="shared" si="68"/>
        <v>0</v>
      </c>
      <c r="O177" s="24">
        <f t="shared" si="69"/>
        <v>0</v>
      </c>
      <c r="P177" s="24">
        <f t="shared" si="63"/>
        <v>0</v>
      </c>
      <c r="Q177" s="1"/>
      <c r="R177" s="1"/>
      <c r="S177" s="1"/>
      <c r="T177" s="1"/>
      <c r="U177" s="1"/>
      <c r="V177" s="1"/>
      <c r="W177" s="1"/>
    </row>
    <row r="178" spans="2:23" ht="12.75" hidden="1" customHeight="1">
      <c r="B178" s="1"/>
      <c r="C178" s="6" t="s">
        <v>71</v>
      </c>
      <c r="D178" s="1"/>
      <c r="E178" s="1"/>
      <c r="F178" s="7" t="s">
        <v>537</v>
      </c>
      <c r="G178" s="1"/>
      <c r="H178" s="1"/>
      <c r="I178" s="25" t="s">
        <v>501</v>
      </c>
      <c r="J178" s="24">
        <f t="shared" si="64"/>
        <v>0</v>
      </c>
      <c r="K178" s="24">
        <f t="shared" si="65"/>
        <v>0</v>
      </c>
      <c r="L178" s="24">
        <f t="shared" si="66"/>
        <v>0</v>
      </c>
      <c r="M178" s="24">
        <f t="shared" si="67"/>
        <v>0</v>
      </c>
      <c r="N178" s="24">
        <f t="shared" si="68"/>
        <v>0</v>
      </c>
      <c r="O178" s="24">
        <f t="shared" si="69"/>
        <v>0</v>
      </c>
      <c r="P178" s="24">
        <f t="shared" si="63"/>
        <v>0</v>
      </c>
      <c r="Q178" s="1"/>
      <c r="R178" s="1"/>
      <c r="S178" s="1"/>
      <c r="T178" s="1"/>
      <c r="U178" s="1"/>
      <c r="V178" s="1"/>
      <c r="W178" s="1"/>
    </row>
    <row r="179" spans="2:23" ht="12.75" hidden="1" customHeight="1">
      <c r="B179" s="1"/>
      <c r="C179" s="6" t="s">
        <v>72</v>
      </c>
      <c r="D179" s="1"/>
      <c r="E179" s="1"/>
      <c r="F179" s="7" t="s">
        <v>538</v>
      </c>
      <c r="G179" s="1"/>
      <c r="H179" s="1"/>
      <c r="I179" s="25" t="s">
        <v>502</v>
      </c>
      <c r="J179" s="24">
        <f t="shared" si="64"/>
        <v>0</v>
      </c>
      <c r="K179" s="24">
        <f t="shared" si="65"/>
        <v>0</v>
      </c>
      <c r="L179" s="24">
        <f t="shared" si="66"/>
        <v>0</v>
      </c>
      <c r="M179" s="24">
        <f t="shared" si="67"/>
        <v>0</v>
      </c>
      <c r="N179" s="24">
        <f t="shared" si="68"/>
        <v>0</v>
      </c>
      <c r="O179" s="24">
        <f t="shared" si="69"/>
        <v>0</v>
      </c>
      <c r="P179" s="24">
        <f t="shared" si="63"/>
        <v>0</v>
      </c>
      <c r="Q179" s="1"/>
      <c r="R179" s="1"/>
      <c r="S179" s="1"/>
      <c r="T179" s="1"/>
      <c r="U179" s="1"/>
      <c r="V179" s="1"/>
      <c r="W179" s="1"/>
    </row>
    <row r="180" spans="2:23" ht="12.75" hidden="1" customHeight="1">
      <c r="B180" s="1"/>
      <c r="C180" s="6" t="s">
        <v>73</v>
      </c>
      <c r="D180" s="1"/>
      <c r="E180" s="1"/>
      <c r="F180" s="7" t="s">
        <v>539</v>
      </c>
      <c r="G180" s="1"/>
      <c r="H180" s="1"/>
      <c r="I180" s="25" t="s">
        <v>503</v>
      </c>
      <c r="J180" s="24">
        <f>IF(L54="I - Diritti umani",1,0)</f>
        <v>0</v>
      </c>
      <c r="K180" s="24">
        <f t="shared" si="65"/>
        <v>0</v>
      </c>
      <c r="L180" s="24">
        <f t="shared" si="66"/>
        <v>0</v>
      </c>
      <c r="M180" s="24">
        <f t="shared" si="67"/>
        <v>0</v>
      </c>
      <c r="N180" s="24">
        <f t="shared" si="68"/>
        <v>0</v>
      </c>
      <c r="O180" s="24">
        <f t="shared" si="69"/>
        <v>0</v>
      </c>
      <c r="P180" s="24">
        <f t="shared" si="63"/>
        <v>0</v>
      </c>
      <c r="Q180" s="1"/>
      <c r="R180" s="1"/>
      <c r="S180" s="1"/>
      <c r="T180" s="1"/>
      <c r="U180" s="1"/>
      <c r="V180" s="1"/>
      <c r="W180" s="1"/>
    </row>
    <row r="181" spans="2:23" ht="12.75" hidden="1" customHeight="1">
      <c r="B181" s="1"/>
      <c r="C181" s="6" t="s">
        <v>74</v>
      </c>
      <c r="D181" s="1"/>
      <c r="E181" s="1"/>
      <c r="F181" s="7" t="s">
        <v>392</v>
      </c>
      <c r="G181" s="1"/>
      <c r="H181" s="1"/>
      <c r="I181" s="26" t="s">
        <v>506</v>
      </c>
      <c r="J181" s="26">
        <f>SUM(J171:J180)</f>
        <v>0</v>
      </c>
      <c r="K181" s="26">
        <f t="shared" ref="K181:P181" si="70">SUM(K171:K180)</f>
        <v>0</v>
      </c>
      <c r="L181" s="26">
        <f t="shared" si="70"/>
        <v>0</v>
      </c>
      <c r="M181" s="26">
        <f t="shared" si="70"/>
        <v>0</v>
      </c>
      <c r="N181" s="26">
        <f t="shared" si="70"/>
        <v>0</v>
      </c>
      <c r="O181" s="26">
        <f t="shared" si="70"/>
        <v>0</v>
      </c>
      <c r="P181" s="26">
        <f t="shared" si="70"/>
        <v>0</v>
      </c>
      <c r="Q181" s="1"/>
      <c r="R181" s="1"/>
      <c r="S181" s="1"/>
      <c r="T181" s="1"/>
      <c r="U181" s="1"/>
      <c r="V181" s="1"/>
      <c r="W181" s="1"/>
    </row>
    <row r="182" spans="2:23" ht="12.75" hidden="1" customHeight="1">
      <c r="B182" s="1"/>
      <c r="C182" s="6" t="s">
        <v>75</v>
      </c>
      <c r="D182" s="1"/>
      <c r="E182" s="1"/>
      <c r="F182" s="7" t="s">
        <v>393</v>
      </c>
      <c r="G182" s="1"/>
      <c r="H182" s="1"/>
      <c r="I182" s="102" t="s">
        <v>516</v>
      </c>
      <c r="J182" s="32">
        <f>SUM(J181:O181)</f>
        <v>0</v>
      </c>
      <c r="P182" s="1"/>
      <c r="Q182" s="1"/>
      <c r="R182" s="1"/>
      <c r="S182" s="1"/>
      <c r="T182" s="1"/>
      <c r="U182" s="1"/>
      <c r="V182" s="1"/>
    </row>
    <row r="183" spans="2:23" ht="12.75" hidden="1" customHeight="1">
      <c r="B183" s="1"/>
      <c r="C183" s="6" t="s">
        <v>76</v>
      </c>
      <c r="D183" s="1"/>
      <c r="E183" s="1"/>
      <c r="F183" s="7" t="s">
        <v>394</v>
      </c>
      <c r="G183" s="1"/>
      <c r="H183" s="1"/>
      <c r="I183" s="10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12.75" hidden="1" customHeight="1">
      <c r="B184" s="1"/>
      <c r="C184" s="6" t="s">
        <v>77</v>
      </c>
      <c r="D184" s="1"/>
      <c r="E184" s="1"/>
      <c r="F184" s="7" t="s">
        <v>395</v>
      </c>
      <c r="G184" s="1"/>
      <c r="H184" s="1"/>
      <c r="I184" s="104"/>
      <c r="P184" s="1"/>
      <c r="Q184" s="1"/>
      <c r="R184" s="1"/>
      <c r="S184" s="1"/>
      <c r="T184" s="1"/>
      <c r="U184" s="1"/>
      <c r="V184" s="1"/>
    </row>
    <row r="185" spans="2:23" ht="12.75" hidden="1" customHeight="1">
      <c r="B185" s="1"/>
      <c r="C185" s="6" t="s">
        <v>78</v>
      </c>
      <c r="D185" s="1"/>
      <c r="E185" s="1"/>
      <c r="F185" s="7" t="s">
        <v>507</v>
      </c>
      <c r="G185" s="1"/>
      <c r="H185" s="1"/>
      <c r="P185" s="1"/>
      <c r="Q185" s="1"/>
      <c r="R185" s="1"/>
      <c r="S185" s="1"/>
      <c r="T185" s="1"/>
      <c r="U185" s="1"/>
      <c r="V185" s="1"/>
    </row>
    <row r="186" spans="2:23" ht="12.75" hidden="1" customHeight="1">
      <c r="B186" s="1"/>
      <c r="C186" s="6" t="s">
        <v>79</v>
      </c>
      <c r="D186" s="1"/>
      <c r="E186" s="1"/>
      <c r="F186" s="7" t="s">
        <v>396</v>
      </c>
      <c r="G186" s="1"/>
      <c r="H186" s="1"/>
      <c r="P186" s="1"/>
      <c r="Q186" s="1"/>
      <c r="R186" s="1"/>
      <c r="S186" s="1"/>
      <c r="T186" s="1"/>
      <c r="U186" s="1"/>
      <c r="V186" s="1"/>
    </row>
    <row r="187" spans="2:23" ht="12.75" hidden="1" customHeight="1">
      <c r="B187" s="1"/>
      <c r="C187" s="6" t="s">
        <v>80</v>
      </c>
      <c r="D187" s="1"/>
      <c r="E187" s="1"/>
      <c r="F187" s="1"/>
      <c r="G187" s="1"/>
      <c r="H187" s="1"/>
      <c r="I187" s="115" t="s">
        <v>491</v>
      </c>
      <c r="J187" s="118" t="s">
        <v>443</v>
      </c>
      <c r="K187" s="119" t="s">
        <v>444</v>
      </c>
      <c r="L187" s="120" t="s">
        <v>445</v>
      </c>
      <c r="M187" s="120" t="s">
        <v>446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3" ht="12.75" hidden="1" customHeight="1">
      <c r="B188" s="1"/>
      <c r="C188" s="6" t="s">
        <v>81</v>
      </c>
      <c r="D188" s="1"/>
      <c r="E188" s="1"/>
      <c r="F188" s="1"/>
      <c r="G188" s="1"/>
      <c r="H188" s="1"/>
      <c r="I188" s="116"/>
      <c r="J188" s="108"/>
      <c r="K188" s="111"/>
      <c r="L188" s="113"/>
      <c r="M188" s="113"/>
      <c r="N188" s="1"/>
      <c r="O188" s="1"/>
      <c r="P188" s="1"/>
      <c r="Q188" s="1"/>
      <c r="R188" s="1"/>
      <c r="S188" s="1"/>
      <c r="T188" s="1"/>
      <c r="U188" s="1"/>
      <c r="V188" s="1"/>
    </row>
    <row r="189" spans="2:23" ht="12.75" hidden="1" customHeight="1">
      <c r="B189" s="1"/>
      <c r="C189" s="6" t="s">
        <v>82</v>
      </c>
      <c r="D189" s="1"/>
      <c r="E189" s="1"/>
      <c r="F189" s="1"/>
      <c r="G189" s="1"/>
      <c r="H189" s="1"/>
      <c r="I189" s="117"/>
      <c r="J189" s="109"/>
      <c r="K189" s="111"/>
      <c r="L189" s="113"/>
      <c r="M189" s="113"/>
      <c r="N189" s="1"/>
      <c r="O189" s="1"/>
      <c r="P189" s="1"/>
      <c r="Q189" s="1"/>
      <c r="R189" s="1"/>
      <c r="S189" s="1"/>
      <c r="T189" s="1"/>
      <c r="U189" s="1"/>
      <c r="V189" s="1"/>
    </row>
    <row r="190" spans="2:23" ht="12.75" hidden="1" customHeight="1">
      <c r="B190" s="1"/>
      <c r="C190" s="6" t="s">
        <v>83</v>
      </c>
      <c r="D190" s="1"/>
      <c r="E190" s="1"/>
      <c r="F190" s="1"/>
      <c r="G190" s="1"/>
      <c r="H190" s="1"/>
      <c r="I190" s="25" t="s">
        <v>494</v>
      </c>
      <c r="J190" s="24">
        <f>IF(F80="Università italiane",1,0)</f>
        <v>0</v>
      </c>
      <c r="K190" s="24">
        <f>IF(F80="Università straniere",1,0)</f>
        <v>0</v>
      </c>
      <c r="L190" s="24">
        <f>IF(F80="Associazioni o altri Enti italiani",1,0)</f>
        <v>0</v>
      </c>
      <c r="M190" s="24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3" ht="12.75" hidden="1" customHeight="1">
      <c r="B191" s="1"/>
      <c r="C191" s="6" t="s">
        <v>84</v>
      </c>
      <c r="D191" s="1"/>
      <c r="E191" s="1"/>
      <c r="F191" s="1"/>
      <c r="G191" s="1"/>
      <c r="H191" s="1"/>
      <c r="I191" s="25" t="s">
        <v>495</v>
      </c>
      <c r="J191" s="24">
        <f>IF(F81="Università italiane",1,0)</f>
        <v>0</v>
      </c>
      <c r="K191" s="24">
        <f>IF(F81="Università straniere",1,0)</f>
        <v>0</v>
      </c>
      <c r="L191" s="24">
        <f>IF(F81="Associazioni o altri Enti italiani",1,0)</f>
        <v>0</v>
      </c>
      <c r="M191" s="24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3" ht="12.75" hidden="1" customHeight="1">
      <c r="B192" s="1"/>
      <c r="C192" s="6" t="s">
        <v>85</v>
      </c>
      <c r="D192" s="1"/>
      <c r="E192" s="1"/>
      <c r="F192" s="1"/>
      <c r="G192" s="1"/>
      <c r="H192" s="1"/>
      <c r="I192" s="25" t="s">
        <v>496</v>
      </c>
      <c r="J192" s="24">
        <f>IF(F82="Università italiane",1,0)</f>
        <v>0</v>
      </c>
      <c r="K192" s="24">
        <f>IF(F82="Università straniere",1,0)</f>
        <v>0</v>
      </c>
      <c r="L192" s="24">
        <f>IF(F82="Associazioni o altri Enti italiani",1,0)</f>
        <v>0</v>
      </c>
      <c r="M192" s="24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3" ht="12.75" hidden="1" customHeight="1">
      <c r="B193" s="1"/>
      <c r="C193" s="6" t="s">
        <v>86</v>
      </c>
      <c r="D193" s="1"/>
      <c r="E193" s="1"/>
      <c r="F193" s="1"/>
      <c r="G193" s="1"/>
      <c r="H193" s="1"/>
      <c r="I193" s="25" t="s">
        <v>497</v>
      </c>
      <c r="J193" s="24">
        <f>IF(F83="Università italiane",1,0)</f>
        <v>0</v>
      </c>
      <c r="K193" s="24">
        <f>IF(F83="Università straniere",1,0)</f>
        <v>0</v>
      </c>
      <c r="L193" s="24">
        <f>IF(F83="Associazioni o altri Enti italiani",1,0)</f>
        <v>0</v>
      </c>
      <c r="M193" s="24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3" ht="12.75" hidden="1" customHeight="1">
      <c r="B194" s="1"/>
      <c r="C194" s="6" t="s">
        <v>87</v>
      </c>
      <c r="D194" s="1"/>
      <c r="E194" s="1"/>
      <c r="F194" s="1"/>
      <c r="G194" s="1"/>
      <c r="H194" s="1"/>
      <c r="I194" s="25" t="s">
        <v>498</v>
      </c>
      <c r="J194" s="24">
        <f>IF(F84="Università italiane",1,0)</f>
        <v>0</v>
      </c>
      <c r="K194" s="24">
        <f>IF(F84="Università straniere",1,0)</f>
        <v>0</v>
      </c>
      <c r="L194" s="24">
        <f>IF(F84="Associazioni o altri Enti italiani",1,0)</f>
        <v>0</v>
      </c>
      <c r="M194" s="24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3" ht="12.75" hidden="1" customHeight="1">
      <c r="B195" s="1"/>
      <c r="C195" s="6" t="s">
        <v>88</v>
      </c>
      <c r="D195" s="1"/>
      <c r="E195" s="1"/>
      <c r="F195" s="1"/>
      <c r="G195" s="1"/>
      <c r="H195" s="1"/>
      <c r="I195" s="26" t="s">
        <v>506</v>
      </c>
      <c r="J195" s="26">
        <f>SUM(J190:J194)</f>
        <v>0</v>
      </c>
      <c r="K195" s="26">
        <f>SUM(K190:K194)</f>
        <v>0</v>
      </c>
      <c r="L195" s="26">
        <f>SUM(L190:L194)</f>
        <v>0</v>
      </c>
      <c r="M195" s="26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3" ht="12.75" hidden="1" customHeight="1">
      <c r="B196" s="1"/>
      <c r="C196" s="6" t="s">
        <v>89</v>
      </c>
      <c r="D196" s="1"/>
      <c r="E196" s="1"/>
      <c r="F196" s="1"/>
      <c r="G196" s="1"/>
      <c r="H196" s="1"/>
      <c r="I196" s="31" t="s">
        <v>517</v>
      </c>
      <c r="J196" s="32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3" ht="12.75" hidden="1" customHeight="1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3" ht="12.75" hidden="1" customHeight="1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3" ht="12.75" hidden="1" customHeight="1">
      <c r="B199" s="1"/>
      <c r="C199" s="6" t="s">
        <v>92</v>
      </c>
      <c r="D199" s="1"/>
      <c r="E199" s="1"/>
      <c r="F199" s="1"/>
      <c r="G199" s="1"/>
      <c r="H199" s="1"/>
      <c r="I199" s="33" t="s">
        <v>491</v>
      </c>
      <c r="J199" s="99" t="s">
        <v>400</v>
      </c>
      <c r="K199" s="114" t="s">
        <v>544</v>
      </c>
      <c r="L199" s="114" t="s">
        <v>548</v>
      </c>
      <c r="M199" s="114" t="s">
        <v>545</v>
      </c>
      <c r="N199" s="114" t="s">
        <v>546</v>
      </c>
      <c r="O199" s="114" t="s">
        <v>547</v>
      </c>
      <c r="P199" s="99" t="s">
        <v>396</v>
      </c>
      <c r="Q199" s="1"/>
      <c r="R199" s="1"/>
      <c r="S199" s="1"/>
      <c r="T199" s="1"/>
      <c r="U199" s="1"/>
      <c r="V199" s="1"/>
      <c r="W199" s="1"/>
    </row>
    <row r="200" spans="2:23" ht="12.75" hidden="1" customHeight="1">
      <c r="B200" s="1"/>
      <c r="C200" s="6" t="s">
        <v>93</v>
      </c>
      <c r="D200" s="1"/>
      <c r="E200" s="1"/>
      <c r="F200" s="1"/>
      <c r="G200" s="1"/>
      <c r="H200" s="1"/>
      <c r="I200" s="44"/>
      <c r="J200" s="100"/>
      <c r="K200" s="100"/>
      <c r="L200" s="100"/>
      <c r="M200" s="100"/>
      <c r="N200" s="100"/>
      <c r="O200" s="100"/>
      <c r="P200" s="100"/>
      <c r="Q200" s="1"/>
      <c r="R200" s="1"/>
      <c r="S200" s="1"/>
      <c r="T200" s="1"/>
      <c r="U200" s="1"/>
      <c r="V200" s="1"/>
      <c r="W200" s="1"/>
    </row>
    <row r="201" spans="2:23" ht="12.75" hidden="1" customHeight="1">
      <c r="B201" s="1"/>
      <c r="C201" s="6" t="s">
        <v>94</v>
      </c>
      <c r="D201" s="1"/>
      <c r="E201" s="1"/>
      <c r="F201" s="1"/>
      <c r="G201" s="1"/>
      <c r="H201" s="1"/>
      <c r="I201" s="45"/>
      <c r="J201" s="101"/>
      <c r="K201" s="101"/>
      <c r="L201" s="101"/>
      <c r="M201" s="101"/>
      <c r="N201" s="101"/>
      <c r="O201" s="101"/>
      <c r="P201" s="101"/>
      <c r="Q201" s="1"/>
      <c r="R201" s="1"/>
      <c r="S201" s="1"/>
      <c r="T201" s="1"/>
      <c r="U201" s="1"/>
      <c r="V201" s="1"/>
      <c r="W201" s="1"/>
    </row>
    <row r="202" spans="2:23" ht="12.75" hidden="1" customHeight="1">
      <c r="B202" s="1"/>
      <c r="C202" s="6" t="s">
        <v>95</v>
      </c>
      <c r="D202" s="1"/>
      <c r="E202" s="1"/>
      <c r="F202" s="1"/>
      <c r="G202" s="1"/>
      <c r="H202" s="1"/>
      <c r="I202" s="25" t="s">
        <v>494</v>
      </c>
      <c r="J202" s="24">
        <f>IF(G80="I - Diritti umani",1,0)</f>
        <v>0</v>
      </c>
      <c r="K202" s="24">
        <f>IF(G80="II - Sviluppo sostenibile",1,0)</f>
        <v>0</v>
      </c>
      <c r="L202" s="24">
        <f>IF(G80="III - Salute, sicurezza e benessere",1,0)</f>
        <v>0</v>
      </c>
      <c r="M202" s="24">
        <f>IF(G80="IV - Progresso e innovazione tecnologica",1,0)</f>
        <v>0</v>
      </c>
      <c r="N202" s="24">
        <f>IF(G80="V - Culture e società in trasformazione",1,0)</f>
        <v>0</v>
      </c>
      <c r="O202" s="24">
        <f>IF(G80="VI -  Economia, impresa, mercati e PA",1,0)</f>
        <v>0</v>
      </c>
      <c r="P202" s="24">
        <f>IF(G80="Altro",1,0)</f>
        <v>0</v>
      </c>
      <c r="Q202" s="1"/>
      <c r="R202" s="1"/>
      <c r="S202" s="1"/>
      <c r="T202" s="1"/>
      <c r="U202" s="1"/>
      <c r="V202" s="1"/>
      <c r="W202" s="1"/>
    </row>
    <row r="203" spans="2:23" ht="12.75" hidden="1" customHeight="1">
      <c r="B203" s="1"/>
      <c r="C203" s="6" t="s">
        <v>96</v>
      </c>
      <c r="D203" s="1"/>
      <c r="E203" s="1"/>
      <c r="F203" s="1"/>
      <c r="G203" s="1"/>
      <c r="H203" s="1"/>
      <c r="I203" s="25" t="s">
        <v>495</v>
      </c>
      <c r="J203" s="24">
        <f t="shared" ref="J203:J206" si="71">IF(G81="I - Diritti umani",1,0)</f>
        <v>0</v>
      </c>
      <c r="K203" s="24">
        <f t="shared" ref="K203:K205" si="72">IF(G81="II - Sviluppo sostenibile",1,0)</f>
        <v>0</v>
      </c>
      <c r="L203" s="24">
        <f t="shared" ref="L203:L206" si="73">IF(G81="III - Salute, sicurezza e benessere",1,0)</f>
        <v>0</v>
      </c>
      <c r="M203" s="24">
        <f t="shared" ref="M203:M206" si="74">IF(G81="IV - Progresso e innovazione tecnologica",1,0)</f>
        <v>0</v>
      </c>
      <c r="N203" s="24">
        <f t="shared" ref="N203:N206" si="75">IF(G81="V - Culture e società in trasformazione",1,0)</f>
        <v>0</v>
      </c>
      <c r="O203" s="24">
        <f t="shared" ref="O203:O206" si="76">IF(G81="VI -  Economia, impresa, mercati e PA",1,0)</f>
        <v>0</v>
      </c>
      <c r="P203" s="24">
        <f t="shared" ref="P203:P206" si="77">IF(G81="Altro",1,0)</f>
        <v>0</v>
      </c>
      <c r="Q203" s="1"/>
      <c r="R203" s="1"/>
      <c r="S203" s="1"/>
      <c r="T203" s="1"/>
      <c r="U203" s="1"/>
      <c r="V203" s="1"/>
      <c r="W203" s="1"/>
    </row>
    <row r="204" spans="2:23" ht="12.75" hidden="1" customHeight="1">
      <c r="B204" s="1"/>
      <c r="C204" s="6" t="s">
        <v>97</v>
      </c>
      <c r="D204" s="1"/>
      <c r="E204" s="1"/>
      <c r="F204" s="1"/>
      <c r="G204" s="1"/>
      <c r="H204" s="1"/>
      <c r="I204" s="25" t="s">
        <v>496</v>
      </c>
      <c r="J204" s="24">
        <f t="shared" si="71"/>
        <v>0</v>
      </c>
      <c r="K204" s="24">
        <f t="shared" si="72"/>
        <v>0</v>
      </c>
      <c r="L204" s="24">
        <f t="shared" si="73"/>
        <v>0</v>
      </c>
      <c r="M204" s="24">
        <f t="shared" si="74"/>
        <v>0</v>
      </c>
      <c r="N204" s="24">
        <f t="shared" si="75"/>
        <v>0</v>
      </c>
      <c r="O204" s="24">
        <f t="shared" si="76"/>
        <v>0</v>
      </c>
      <c r="P204" s="24">
        <f t="shared" si="77"/>
        <v>0</v>
      </c>
      <c r="Q204" s="1"/>
      <c r="R204" s="1"/>
      <c r="S204" s="1"/>
      <c r="T204" s="1"/>
      <c r="U204" s="1"/>
      <c r="V204" s="1"/>
      <c r="W204" s="1"/>
    </row>
    <row r="205" spans="2:23" ht="12.75" hidden="1" customHeight="1">
      <c r="B205" s="1"/>
      <c r="C205" s="6" t="s">
        <v>98</v>
      </c>
      <c r="D205" s="1"/>
      <c r="E205" s="1"/>
      <c r="F205" s="1"/>
      <c r="G205" s="1"/>
      <c r="H205" s="1"/>
      <c r="I205" s="25" t="s">
        <v>497</v>
      </c>
      <c r="J205" s="24">
        <f t="shared" si="71"/>
        <v>0</v>
      </c>
      <c r="K205" s="24">
        <f t="shared" si="72"/>
        <v>0</v>
      </c>
      <c r="L205" s="24">
        <f t="shared" si="73"/>
        <v>0</v>
      </c>
      <c r="M205" s="24">
        <f t="shared" si="74"/>
        <v>0</v>
      </c>
      <c r="N205" s="24">
        <f t="shared" si="75"/>
        <v>0</v>
      </c>
      <c r="O205" s="24">
        <f t="shared" si="76"/>
        <v>0</v>
      </c>
      <c r="P205" s="24">
        <f t="shared" si="77"/>
        <v>0</v>
      </c>
      <c r="Q205" s="1"/>
      <c r="R205" s="1"/>
      <c r="S205" s="1"/>
      <c r="T205" s="1"/>
      <c r="U205" s="1"/>
      <c r="V205" s="1"/>
      <c r="W205" s="1"/>
    </row>
    <row r="206" spans="2:23" ht="12.75" hidden="1" customHeight="1">
      <c r="B206" s="1"/>
      <c r="C206" s="6" t="s">
        <v>99</v>
      </c>
      <c r="D206" s="1"/>
      <c r="E206" s="1"/>
      <c r="F206" s="1"/>
      <c r="G206" s="1"/>
      <c r="H206" s="1"/>
      <c r="I206" s="25" t="s">
        <v>498</v>
      </c>
      <c r="J206" s="24">
        <f t="shared" si="71"/>
        <v>0</v>
      </c>
      <c r="K206" s="24">
        <f>IF(G84="II - Sviluppo sostenibile",1,0)</f>
        <v>0</v>
      </c>
      <c r="L206" s="24">
        <f t="shared" si="73"/>
        <v>0</v>
      </c>
      <c r="M206" s="24">
        <f t="shared" si="74"/>
        <v>0</v>
      </c>
      <c r="N206" s="24">
        <f t="shared" si="75"/>
        <v>0</v>
      </c>
      <c r="O206" s="24">
        <f t="shared" si="76"/>
        <v>0</v>
      </c>
      <c r="P206" s="24">
        <f t="shared" si="77"/>
        <v>0</v>
      </c>
      <c r="Q206" s="1"/>
      <c r="R206" s="1"/>
      <c r="S206" s="1"/>
      <c r="T206" s="1"/>
      <c r="U206" s="1"/>
      <c r="V206" s="1"/>
      <c r="W206" s="1"/>
    </row>
    <row r="207" spans="2:23" ht="12.75" hidden="1" customHeight="1">
      <c r="B207" s="1"/>
      <c r="C207" s="6" t="s">
        <v>100</v>
      </c>
      <c r="D207" s="1"/>
      <c r="E207" s="1"/>
      <c r="F207" s="1"/>
      <c r="G207" s="1"/>
      <c r="H207" s="1"/>
      <c r="I207" s="26" t="s">
        <v>506</v>
      </c>
      <c r="J207" s="26">
        <f>SUM(J202:J206)</f>
        <v>0</v>
      </c>
      <c r="K207" s="26">
        <f t="shared" ref="K207" si="78">SUM(K202:K206)</f>
        <v>0</v>
      </c>
      <c r="L207" s="26">
        <f>SUM(L202:L206)</f>
        <v>0</v>
      </c>
      <c r="M207" s="26">
        <f t="shared" ref="M207:P207" si="79">SUM(M202:M206)</f>
        <v>0</v>
      </c>
      <c r="N207" s="26">
        <f t="shared" si="79"/>
        <v>0</v>
      </c>
      <c r="O207" s="26">
        <f t="shared" si="79"/>
        <v>0</v>
      </c>
      <c r="P207" s="26">
        <f t="shared" si="79"/>
        <v>0</v>
      </c>
      <c r="Q207" s="1"/>
      <c r="R207" s="1"/>
      <c r="S207" s="1"/>
      <c r="T207" s="1"/>
      <c r="U207" s="1"/>
      <c r="V207" s="1"/>
      <c r="W207" s="1"/>
    </row>
    <row r="208" spans="2:23" ht="12.75" hidden="1" customHeight="1">
      <c r="B208" s="1"/>
      <c r="C208" s="6" t="s">
        <v>101</v>
      </c>
      <c r="D208" s="1"/>
      <c r="E208" s="1"/>
      <c r="F208" s="1"/>
      <c r="G208" s="1"/>
      <c r="H208" s="1"/>
      <c r="I208" s="102" t="s">
        <v>518</v>
      </c>
      <c r="J208" s="32">
        <f>SUM(J207:O207)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>
      <c r="B209" s="1"/>
      <c r="C209" s="6" t="s">
        <v>102</v>
      </c>
      <c r="D209" s="1"/>
      <c r="E209" s="1"/>
      <c r="F209" s="1"/>
      <c r="G209" s="1"/>
      <c r="H209" s="1"/>
      <c r="I209" s="10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>
      <c r="B210" s="1"/>
      <c r="C210" s="6" t="s">
        <v>103</v>
      </c>
      <c r="D210" s="1"/>
      <c r="E210" s="1"/>
      <c r="F210" s="1"/>
      <c r="G210" s="1"/>
      <c r="H210" s="1"/>
      <c r="I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>
      <c r="B213" s="1"/>
      <c r="C213" s="6" t="s">
        <v>106</v>
      </c>
      <c r="D213" s="1"/>
      <c r="E213" s="1"/>
      <c r="F213" s="1"/>
      <c r="G213" s="1"/>
      <c r="H213" s="1"/>
      <c r="I213" s="105" t="s">
        <v>489</v>
      </c>
      <c r="J213" s="86" t="s">
        <v>436</v>
      </c>
      <c r="K213" s="110" t="s">
        <v>437</v>
      </c>
      <c r="L213" s="112" t="s">
        <v>438</v>
      </c>
      <c r="M213" s="112" t="s">
        <v>521</v>
      </c>
      <c r="N213" s="112" t="s">
        <v>439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>
      <c r="B214" s="1"/>
      <c r="C214" s="6" t="s">
        <v>107</v>
      </c>
      <c r="D214" s="1"/>
      <c r="E214" s="1"/>
      <c r="F214" s="1"/>
      <c r="G214" s="1"/>
      <c r="H214" s="1"/>
      <c r="I214" s="106"/>
      <c r="J214" s="108"/>
      <c r="K214" s="111"/>
      <c r="L214" s="113"/>
      <c r="M214" s="113"/>
      <c r="N214" s="113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>
      <c r="B215" s="1"/>
      <c r="C215" s="6" t="s">
        <v>108</v>
      </c>
      <c r="D215" s="1"/>
      <c r="E215" s="1"/>
      <c r="F215" s="1"/>
      <c r="G215" s="1"/>
      <c r="H215" s="1"/>
      <c r="I215" s="107"/>
      <c r="J215" s="109"/>
      <c r="K215" s="111"/>
      <c r="L215" s="113"/>
      <c r="M215" s="113"/>
      <c r="N215" s="113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>
      <c r="B216" s="1"/>
      <c r="C216" s="6" t="s">
        <v>109</v>
      </c>
      <c r="D216" s="1"/>
      <c r="E216" s="1"/>
      <c r="F216" s="1"/>
      <c r="G216" s="1"/>
      <c r="H216" s="1"/>
      <c r="I216" s="25" t="s">
        <v>494</v>
      </c>
      <c r="J216" s="24">
        <f>IF(F64="Componente del Comitato Scientifico",1,0)</f>
        <v>0</v>
      </c>
      <c r="K216" s="24">
        <f>IF(F64="Componente del Comitato di redazione",1,0)</f>
        <v>0</v>
      </c>
      <c r="L216" s="24">
        <f>IF(F64="Direttore Scientifico",1,0)</f>
        <v>0</v>
      </c>
      <c r="M216" s="24">
        <f>IF(F64="Componente del Comitato Direttivo",1,0)</f>
        <v>0</v>
      </c>
      <c r="N216" s="24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>
      <c r="B217" s="1"/>
      <c r="C217" s="6" t="s">
        <v>110</v>
      </c>
      <c r="D217" s="1"/>
      <c r="E217" s="1"/>
      <c r="F217" s="1"/>
      <c r="G217" s="1"/>
      <c r="H217" s="1"/>
      <c r="I217" s="25" t="s">
        <v>495</v>
      </c>
      <c r="J217" s="24">
        <f t="shared" ref="J217:J220" si="80">IF(F65="Componente del Comitato Scientifico",1,0)</f>
        <v>0</v>
      </c>
      <c r="K217" s="24">
        <f t="shared" ref="K217:K220" si="81">IF(F65="Componente del Comitato di redazione",1,0)</f>
        <v>0</v>
      </c>
      <c r="L217" s="24">
        <f t="shared" ref="L217:L220" si="82">IF(F65="Direttore Scientifico",1,0)</f>
        <v>0</v>
      </c>
      <c r="M217" s="24">
        <f t="shared" ref="M217:M220" si="83">IF(F65="Componente del Comitato Direttivo",1,0)</f>
        <v>0</v>
      </c>
      <c r="N217" s="24">
        <f t="shared" ref="N217:N220" si="84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>
      <c r="B218" s="1"/>
      <c r="C218" s="6" t="s">
        <v>111</v>
      </c>
      <c r="D218" s="1"/>
      <c r="E218" s="1"/>
      <c r="F218" s="1"/>
      <c r="G218" s="1"/>
      <c r="H218" s="1"/>
      <c r="I218" s="25" t="s">
        <v>496</v>
      </c>
      <c r="J218" s="24">
        <f t="shared" si="80"/>
        <v>0</v>
      </c>
      <c r="K218" s="24">
        <f t="shared" si="81"/>
        <v>0</v>
      </c>
      <c r="L218" s="24">
        <f t="shared" si="82"/>
        <v>0</v>
      </c>
      <c r="M218" s="24">
        <f t="shared" si="83"/>
        <v>0</v>
      </c>
      <c r="N218" s="24">
        <f t="shared" si="84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>
      <c r="B219" s="1"/>
      <c r="C219" s="6" t="s">
        <v>112</v>
      </c>
      <c r="D219" s="1"/>
      <c r="E219" s="1"/>
      <c r="F219" s="1"/>
      <c r="G219" s="1"/>
      <c r="H219" s="1"/>
      <c r="I219" s="25" t="s">
        <v>497</v>
      </c>
      <c r="J219" s="24">
        <f t="shared" si="80"/>
        <v>0</v>
      </c>
      <c r="K219" s="24">
        <f t="shared" si="81"/>
        <v>0</v>
      </c>
      <c r="L219" s="24">
        <f t="shared" si="82"/>
        <v>0</v>
      </c>
      <c r="M219" s="24">
        <f t="shared" si="83"/>
        <v>0</v>
      </c>
      <c r="N219" s="24">
        <f t="shared" si="84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>
      <c r="B220" s="1"/>
      <c r="C220" s="6" t="s">
        <v>113</v>
      </c>
      <c r="D220" s="1"/>
      <c r="E220" s="1"/>
      <c r="F220" s="1"/>
      <c r="G220" s="1"/>
      <c r="H220" s="1"/>
      <c r="I220" s="25" t="s">
        <v>498</v>
      </c>
      <c r="J220" s="24">
        <f t="shared" si="80"/>
        <v>0</v>
      </c>
      <c r="K220" s="24">
        <f t="shared" si="81"/>
        <v>0</v>
      </c>
      <c r="L220" s="24">
        <f t="shared" si="82"/>
        <v>0</v>
      </c>
      <c r="M220" s="24">
        <f t="shared" si="83"/>
        <v>0</v>
      </c>
      <c r="N220" s="24">
        <f t="shared" si="84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>
      <c r="B221" s="1"/>
      <c r="C221" s="6" t="s">
        <v>114</v>
      </c>
      <c r="D221" s="1"/>
      <c r="E221" s="1"/>
      <c r="F221" s="1"/>
      <c r="G221" s="1"/>
      <c r="H221" s="1"/>
      <c r="I221" s="26" t="s">
        <v>506</v>
      </c>
      <c r="J221" s="26">
        <f>SUM(J216:J220)</f>
        <v>0</v>
      </c>
      <c r="K221" s="26">
        <f>SUM(K216:K220)</f>
        <v>0</v>
      </c>
      <c r="L221" s="26">
        <f>SUM(L216:L220)</f>
        <v>0</v>
      </c>
      <c r="M221" s="26">
        <f>SUM(M216:M220)</f>
        <v>0</v>
      </c>
      <c r="N221" s="26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>
      <c r="B222" s="1"/>
      <c r="C222" s="6" t="s">
        <v>115</v>
      </c>
      <c r="D222" s="1"/>
      <c r="E222" s="1"/>
      <c r="F222" s="1"/>
      <c r="G222" s="1"/>
      <c r="H222" s="1"/>
      <c r="I222" s="35" t="s">
        <v>522</v>
      </c>
      <c r="J222" s="32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>
      <c r="B226" s="1"/>
      <c r="C226" s="6" t="s">
        <v>119</v>
      </c>
      <c r="D226" s="1"/>
      <c r="E226" s="1"/>
      <c r="F226" s="1"/>
      <c r="G226" s="1"/>
      <c r="H226" s="1"/>
      <c r="I226" s="121" t="s">
        <v>488</v>
      </c>
      <c r="J226" s="86" t="s">
        <v>430</v>
      </c>
      <c r="K226" s="110" t="s">
        <v>431</v>
      </c>
      <c r="L226" s="112" t="s">
        <v>432</v>
      </c>
      <c r="M226" s="112" t="s">
        <v>433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>
      <c r="B227" s="1"/>
      <c r="C227" s="6" t="s">
        <v>120</v>
      </c>
      <c r="D227" s="1"/>
      <c r="E227" s="1"/>
      <c r="F227" s="1"/>
      <c r="G227" s="1"/>
      <c r="H227" s="1"/>
      <c r="I227" s="122"/>
      <c r="J227" s="108"/>
      <c r="K227" s="111"/>
      <c r="L227" s="113"/>
      <c r="M227" s="113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>
      <c r="B228" s="1"/>
      <c r="C228" s="6" t="s">
        <v>121</v>
      </c>
      <c r="D228" s="1"/>
      <c r="E228" s="1"/>
      <c r="F228" s="1"/>
      <c r="G228" s="1"/>
      <c r="H228" s="1"/>
      <c r="I228" s="123"/>
      <c r="J228" s="109"/>
      <c r="K228" s="111"/>
      <c r="L228" s="113"/>
      <c r="M228" s="113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>
      <c r="B229" s="1"/>
      <c r="C229" s="6" t="s">
        <v>122</v>
      </c>
      <c r="D229" s="1"/>
      <c r="E229" s="1"/>
      <c r="F229" s="1"/>
      <c r="G229" s="1"/>
      <c r="H229" s="1"/>
      <c r="I229" s="25" t="s">
        <v>494</v>
      </c>
      <c r="J229" s="24">
        <f>IF(D58="Abilitato I fascia",1,0)</f>
        <v>0</v>
      </c>
      <c r="K229" s="24">
        <f>IF(D58="Abilitato II fascia",1,0)</f>
        <v>0</v>
      </c>
      <c r="L229" s="24">
        <f>IF(D58="In possesso requisiti I fascia",1,0)</f>
        <v>0</v>
      </c>
      <c r="M229" s="24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>
      <c r="B230" s="1"/>
      <c r="C230" s="6" t="s">
        <v>123</v>
      </c>
      <c r="D230" s="1"/>
      <c r="E230" s="1"/>
      <c r="F230" s="1"/>
      <c r="G230" s="1"/>
      <c r="H230" s="1"/>
      <c r="I230" s="25" t="s">
        <v>495</v>
      </c>
      <c r="J230" s="24">
        <f t="shared" ref="J230:J231" si="85">IF(D59="Abilitato I fascia",1,0)</f>
        <v>0</v>
      </c>
      <c r="K230" s="24">
        <f t="shared" ref="K230:K231" si="86">IF(D59="Abilitato II fascia",1,0)</f>
        <v>0</v>
      </c>
      <c r="L230" s="24">
        <f t="shared" ref="L230:L231" si="87">IF(D59="In possesso requisiti I fascia",1,0)</f>
        <v>0</v>
      </c>
      <c r="M230" s="24">
        <f t="shared" ref="M230:M231" si="88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>
      <c r="B231" s="1"/>
      <c r="C231" s="6" t="s">
        <v>124</v>
      </c>
      <c r="D231" s="1"/>
      <c r="E231" s="1"/>
      <c r="F231" s="1"/>
      <c r="G231" s="1"/>
      <c r="H231" s="1"/>
      <c r="I231" s="25" t="s">
        <v>496</v>
      </c>
      <c r="J231" s="24">
        <f t="shared" si="85"/>
        <v>0</v>
      </c>
      <c r="K231" s="24">
        <f t="shared" si="86"/>
        <v>0</v>
      </c>
      <c r="L231" s="24">
        <f t="shared" si="87"/>
        <v>0</v>
      </c>
      <c r="M231" s="24">
        <f t="shared" si="88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>
      <c r="B232" s="1"/>
      <c r="C232" s="6" t="s">
        <v>125</v>
      </c>
      <c r="D232" s="1"/>
      <c r="E232" s="1"/>
      <c r="F232" s="1"/>
      <c r="G232" s="1"/>
      <c r="H232" s="1"/>
      <c r="I232" s="26" t="s">
        <v>506</v>
      </c>
      <c r="J232" s="26">
        <f>SUM(J229:J231)</f>
        <v>0</v>
      </c>
      <c r="K232" s="26">
        <f>SUM(K229:K231)</f>
        <v>0</v>
      </c>
      <c r="L232" s="26">
        <f>SUM(L229:L231)</f>
        <v>0</v>
      </c>
      <c r="M232" s="26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>
      <c r="B239" s="1"/>
      <c r="C239" s="6" t="s">
        <v>132</v>
      </c>
      <c r="D239" s="1"/>
      <c r="E239" s="1"/>
      <c r="F239" s="1"/>
      <c r="G239" s="1"/>
      <c r="H239" s="1"/>
      <c r="I239" s="92" t="s">
        <v>519</v>
      </c>
      <c r="J239" s="93"/>
      <c r="K239" s="96">
        <f>J124+J149+J182</f>
        <v>0</v>
      </c>
      <c r="L239" s="1"/>
      <c r="M239" s="89" t="s">
        <v>525</v>
      </c>
      <c r="N239" s="86" t="s">
        <v>526</v>
      </c>
      <c r="O239" s="86" t="s">
        <v>527</v>
      </c>
      <c r="P239" s="86" t="s">
        <v>453</v>
      </c>
      <c r="Q239" s="86" t="s">
        <v>454</v>
      </c>
      <c r="R239" s="86" t="s">
        <v>455</v>
      </c>
      <c r="S239" s="86" t="s">
        <v>456</v>
      </c>
      <c r="T239" s="86" t="s">
        <v>457</v>
      </c>
      <c r="U239" s="86" t="s">
        <v>458</v>
      </c>
      <c r="V239" s="1"/>
    </row>
    <row r="240" spans="2:22" ht="12.75" hidden="1" customHeight="1">
      <c r="B240" s="1"/>
      <c r="C240" s="6" t="s">
        <v>133</v>
      </c>
      <c r="D240" s="1"/>
      <c r="E240" s="1"/>
      <c r="F240" s="1"/>
      <c r="G240" s="1"/>
      <c r="H240" s="1"/>
      <c r="I240" s="94"/>
      <c r="J240" s="94"/>
      <c r="K240" s="97"/>
      <c r="L240" s="1"/>
      <c r="M240" s="90"/>
      <c r="N240" s="87"/>
      <c r="O240" s="87"/>
      <c r="P240" s="87"/>
      <c r="Q240" s="87"/>
      <c r="R240" s="87"/>
      <c r="S240" s="87"/>
      <c r="T240" s="87"/>
      <c r="U240" s="87"/>
      <c r="V240" s="1"/>
    </row>
    <row r="241" spans="2:22" ht="12.75" hidden="1" customHeight="1">
      <c r="B241" s="1"/>
      <c r="C241" s="6" t="s">
        <v>134</v>
      </c>
      <c r="D241" s="1"/>
      <c r="E241" s="1"/>
      <c r="F241" s="1"/>
      <c r="G241" s="1"/>
      <c r="H241" s="1"/>
      <c r="I241" s="94"/>
      <c r="J241" s="94"/>
      <c r="K241" s="97"/>
      <c r="L241" s="1"/>
      <c r="M241" s="91"/>
      <c r="N241" s="88"/>
      <c r="O241" s="88"/>
      <c r="P241" s="88"/>
      <c r="Q241" s="88"/>
      <c r="R241" s="88"/>
      <c r="S241" s="88"/>
      <c r="T241" s="88"/>
      <c r="U241" s="88"/>
      <c r="V241" s="1"/>
    </row>
    <row r="242" spans="2:22" ht="12.75" hidden="1" customHeight="1">
      <c r="B242" s="1"/>
      <c r="C242" s="6" t="s">
        <v>135</v>
      </c>
      <c r="D242" s="1"/>
      <c r="E242" s="1"/>
      <c r="F242" s="1"/>
      <c r="G242" s="1"/>
      <c r="H242" s="1"/>
      <c r="I242" s="94"/>
      <c r="J242" s="94"/>
      <c r="K242" s="97"/>
      <c r="L242" s="1"/>
      <c r="M242" s="25" t="s">
        <v>494</v>
      </c>
      <c r="N242" s="24">
        <f>IF(D5="Professore Ordinario",1,0)</f>
        <v>0</v>
      </c>
      <c r="O242" s="24">
        <f>IF(D5="Professore Straordinario a tempo determinato",1,0)</f>
        <v>0</v>
      </c>
      <c r="P242" s="24">
        <f>IF(D5="Professore Associato",1,0)</f>
        <v>0</v>
      </c>
      <c r="Q242" s="24">
        <f>IF(D5="Ricercatore a tempo indeterminato",1,0)</f>
        <v>0</v>
      </c>
      <c r="R242" s="24">
        <f>IF(D5="Ricercatore a tempo determinato - tipo A",1,0)</f>
        <v>0</v>
      </c>
      <c r="S242" s="24">
        <f>IF(D5="Ricercatore a tempo determinato - tipo B",1,0)</f>
        <v>0</v>
      </c>
      <c r="T242" s="24">
        <f>IF(D5="Assegnista di ricerca",1,0)</f>
        <v>0</v>
      </c>
      <c r="U242" s="24">
        <f>IF(D5="Professore a contratto",1,0)</f>
        <v>0</v>
      </c>
      <c r="V242" s="1"/>
    </row>
    <row r="243" spans="2:22" ht="12.75" hidden="1" customHeight="1">
      <c r="B243" s="1"/>
      <c r="C243" s="6" t="s">
        <v>136</v>
      </c>
      <c r="D243" s="1"/>
      <c r="E243" s="1"/>
      <c r="F243" s="1"/>
      <c r="G243" s="1"/>
      <c r="H243" s="1"/>
      <c r="I243" s="94"/>
      <c r="J243" s="94"/>
      <c r="K243" s="9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>
      <c r="B244" s="1"/>
      <c r="C244" s="6" t="s">
        <v>137</v>
      </c>
      <c r="D244" s="1"/>
      <c r="E244" s="1"/>
      <c r="F244" s="1"/>
      <c r="G244" s="1"/>
      <c r="H244" s="1"/>
      <c r="I244" s="94"/>
      <c r="J244" s="94"/>
      <c r="K244" s="97"/>
      <c r="L244" s="1"/>
      <c r="M244" s="89" t="s">
        <v>528</v>
      </c>
      <c r="N244" s="86" t="s">
        <v>379</v>
      </c>
      <c r="O244" s="86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>
      <c r="B245" s="1"/>
      <c r="C245" s="6" t="s">
        <v>138</v>
      </c>
      <c r="D245" s="1"/>
      <c r="E245" s="1"/>
      <c r="F245" s="1"/>
      <c r="G245" s="1"/>
      <c r="H245" s="1"/>
      <c r="I245" s="94"/>
      <c r="J245" s="94"/>
      <c r="K245" s="97"/>
      <c r="L245" s="1"/>
      <c r="M245" s="90"/>
      <c r="N245" s="87"/>
      <c r="O245" s="87"/>
      <c r="P245" s="1"/>
      <c r="Q245" s="1"/>
      <c r="R245" s="1"/>
      <c r="S245" s="1"/>
      <c r="T245" s="1"/>
      <c r="U245" s="1"/>
      <c r="V245" s="1"/>
    </row>
    <row r="246" spans="2:22" ht="12.75" hidden="1" customHeight="1">
      <c r="B246" s="1"/>
      <c r="C246" s="6" t="s">
        <v>139</v>
      </c>
      <c r="D246" s="1"/>
      <c r="E246" s="1"/>
      <c r="F246" s="1"/>
      <c r="G246" s="1"/>
      <c r="H246" s="1"/>
      <c r="I246" s="95"/>
      <c r="J246" s="95"/>
      <c r="K246" s="98"/>
      <c r="L246" s="1"/>
      <c r="M246" s="91"/>
      <c r="N246" s="88"/>
      <c r="O246" s="88"/>
      <c r="P246" s="1"/>
      <c r="Q246" s="1"/>
      <c r="R246" s="1"/>
      <c r="S246" s="1"/>
      <c r="T246" s="1"/>
      <c r="U246" s="1"/>
      <c r="V246" s="1"/>
    </row>
    <row r="247" spans="2:22" ht="12.75" hidden="1" customHeight="1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25" t="s">
        <v>494</v>
      </c>
      <c r="N247" s="24">
        <f>IF(D10="Settore bibliometrico",1,0)</f>
        <v>0</v>
      </c>
      <c r="O247" s="24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hidden="1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hidden="1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hidden="1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hidden="1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hidden="1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hidden="1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hidden="1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hidden="1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hidden="1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hidden="1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hidden="1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hidden="1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hidden="1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hidden="1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hidden="1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hidden="1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hidden="1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hidden="1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hidden="1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hidden="1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hidden="1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hidden="1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hidden="1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hidden="1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hidden="1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hidden="1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hidden="1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hidden="1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hidden="1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hidden="1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hidden="1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hidden="1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hidden="1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hidden="1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hidden="1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hidden="1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hidden="1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hidden="1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hidden="1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hidden="1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hidden="1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hidden="1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hidden="1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hidden="1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hidden="1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hidden="1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hidden="1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hidden="1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hidden="1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hidden="1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hidden="1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hidden="1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hidden="1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sheetProtection sheet="1" objects="1" scenarios="1" selectLockedCells="1"/>
  <protectedRanges>
    <protectedRange sqref="B78:G84" name="Intervallo12"/>
    <protectedRange sqref="B62:F68" name="Intervallo10"/>
    <protectedRange sqref="B43:L54" name="Intervallo8"/>
    <protectedRange sqref="B35:F35" name="Intervallo6"/>
    <protectedRange sqref="B8:F10" name="Intervallo4"/>
    <protectedRange sqref="D3:F5" name="Intervallo2"/>
    <protectedRange sqref="B7:C7" name="Intervallo3"/>
    <protectedRange sqref="H13:O25 H12:P12 B12:G25" name="Intervallo5"/>
    <protectedRange sqref="C36:G41" name="Intervallo7"/>
    <protectedRange sqref="B56:D60" name="Intervallo9"/>
    <protectedRange sqref="B70:E76" name="Intervallo11"/>
  </protectedRanges>
  <mergeCells count="183">
    <mergeCell ref="B12:O12"/>
    <mergeCell ref="B7:C7"/>
    <mergeCell ref="B8:C8"/>
    <mergeCell ref="D8:F8"/>
    <mergeCell ref="B9:C9"/>
    <mergeCell ref="D9:F9"/>
    <mergeCell ref="B10:C10"/>
    <mergeCell ref="D10:F10"/>
    <mergeCell ref="B2:C2"/>
    <mergeCell ref="B3:C3"/>
    <mergeCell ref="D3:F3"/>
    <mergeCell ref="B4:C4"/>
    <mergeCell ref="D4:F4"/>
    <mergeCell ref="B5:C5"/>
    <mergeCell ref="D5:F5"/>
    <mergeCell ref="B11:F11"/>
    <mergeCell ref="C18:E18"/>
    <mergeCell ref="C19:E19"/>
    <mergeCell ref="C20:E20"/>
    <mergeCell ref="C21:E21"/>
    <mergeCell ref="C22:E22"/>
    <mergeCell ref="C23:E23"/>
    <mergeCell ref="C13:E13"/>
    <mergeCell ref="C14:E14"/>
    <mergeCell ref="C15:E15"/>
    <mergeCell ref="C16:E16"/>
    <mergeCell ref="C17:E17"/>
    <mergeCell ref="D39:E39"/>
    <mergeCell ref="D40:E40"/>
    <mergeCell ref="D41:E41"/>
    <mergeCell ref="B43:L43"/>
    <mergeCell ref="C44:F44"/>
    <mergeCell ref="C45:F45"/>
    <mergeCell ref="C24:E24"/>
    <mergeCell ref="C25:E25"/>
    <mergeCell ref="D36:E36"/>
    <mergeCell ref="D37:E37"/>
    <mergeCell ref="D38:E38"/>
    <mergeCell ref="B35:G35"/>
    <mergeCell ref="B26:E26"/>
    <mergeCell ref="B42:E42"/>
    <mergeCell ref="C52:F52"/>
    <mergeCell ref="C53:F53"/>
    <mergeCell ref="C54:F54"/>
    <mergeCell ref="B56:D56"/>
    <mergeCell ref="B62:F62"/>
    <mergeCell ref="C46:F46"/>
    <mergeCell ref="C47:F47"/>
    <mergeCell ref="C48:F48"/>
    <mergeCell ref="C49:F49"/>
    <mergeCell ref="C50:F50"/>
    <mergeCell ref="C51:F51"/>
    <mergeCell ref="B55:E55"/>
    <mergeCell ref="B70:E70"/>
    <mergeCell ref="C71:E71"/>
    <mergeCell ref="C72:E72"/>
    <mergeCell ref="C73:E73"/>
    <mergeCell ref="C74:E74"/>
    <mergeCell ref="C75:E75"/>
    <mergeCell ref="C63:E63"/>
    <mergeCell ref="C64:E64"/>
    <mergeCell ref="C65:E65"/>
    <mergeCell ref="C66:E66"/>
    <mergeCell ref="C67:E67"/>
    <mergeCell ref="C68:E68"/>
    <mergeCell ref="B69:E69"/>
    <mergeCell ref="C83:E83"/>
    <mergeCell ref="C84:E84"/>
    <mergeCell ref="I89:I91"/>
    <mergeCell ref="J89:J91"/>
    <mergeCell ref="K89:K91"/>
    <mergeCell ref="L89:L91"/>
    <mergeCell ref="C76:E76"/>
    <mergeCell ref="B78:G78"/>
    <mergeCell ref="C79:E79"/>
    <mergeCell ref="C80:E80"/>
    <mergeCell ref="C81:E81"/>
    <mergeCell ref="C82:E82"/>
    <mergeCell ref="B85:E85"/>
    <mergeCell ref="AB89:AB91"/>
    <mergeCell ref="AC89:AC91"/>
    <mergeCell ref="I108:I110"/>
    <mergeCell ref="J108:J110"/>
    <mergeCell ref="K108:K110"/>
    <mergeCell ref="L108:L110"/>
    <mergeCell ref="M108:M110"/>
    <mergeCell ref="S89:S91"/>
    <mergeCell ref="T89:T91"/>
    <mergeCell ref="U89:U91"/>
    <mergeCell ref="V89:V91"/>
    <mergeCell ref="W89:W91"/>
    <mergeCell ref="X89:X91"/>
    <mergeCell ref="M89:M91"/>
    <mergeCell ref="N89:N91"/>
    <mergeCell ref="O89:O91"/>
    <mergeCell ref="P89:P91"/>
    <mergeCell ref="Q89:Q91"/>
    <mergeCell ref="R89:R91"/>
    <mergeCell ref="I124:I126"/>
    <mergeCell ref="I128:I130"/>
    <mergeCell ref="J128:J130"/>
    <mergeCell ref="K128:K130"/>
    <mergeCell ref="L128:L130"/>
    <mergeCell ref="N128:N130"/>
    <mergeCell ref="Y89:Y91"/>
    <mergeCell ref="Z89:Z91"/>
    <mergeCell ref="AA89:AA91"/>
    <mergeCell ref="O128:O130"/>
    <mergeCell ref="P128:P130"/>
    <mergeCell ref="Q128:Q130"/>
    <mergeCell ref="R128:R130"/>
    <mergeCell ref="S128:S130"/>
    <mergeCell ref="T128:T130"/>
    <mergeCell ref="N108:N110"/>
    <mergeCell ref="O108:O110"/>
    <mergeCell ref="P108:P110"/>
    <mergeCell ref="S108:S110"/>
    <mergeCell ref="P140:P142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J140:J142"/>
    <mergeCell ref="K140:K142"/>
    <mergeCell ref="L140:L142"/>
    <mergeCell ref="M140:M142"/>
    <mergeCell ref="N140:N142"/>
    <mergeCell ref="O140:O142"/>
    <mergeCell ref="S151:S153"/>
    <mergeCell ref="T151:T153"/>
    <mergeCell ref="U151:U153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I182:I184"/>
    <mergeCell ref="I187:I189"/>
    <mergeCell ref="J187:J189"/>
    <mergeCell ref="K187:K189"/>
    <mergeCell ref="L187:L189"/>
    <mergeCell ref="M187:M189"/>
    <mergeCell ref="Q151:Q153"/>
    <mergeCell ref="I226:I228"/>
    <mergeCell ref="J226:J228"/>
    <mergeCell ref="K226:K228"/>
    <mergeCell ref="L226:L228"/>
    <mergeCell ref="M226:M228"/>
    <mergeCell ref="I239:J246"/>
    <mergeCell ref="K239:K246"/>
    <mergeCell ref="M239:M241"/>
    <mergeCell ref="P199:P201"/>
    <mergeCell ref="I208:I210"/>
    <mergeCell ref="I213:I215"/>
    <mergeCell ref="J213:J215"/>
    <mergeCell ref="K213:K215"/>
    <mergeCell ref="L213:L215"/>
    <mergeCell ref="M213:M215"/>
    <mergeCell ref="N213:N215"/>
    <mergeCell ref="J199:J201"/>
    <mergeCell ref="K199:K201"/>
    <mergeCell ref="L199:L201"/>
    <mergeCell ref="M199:M201"/>
    <mergeCell ref="N199:N201"/>
    <mergeCell ref="O199:O201"/>
    <mergeCell ref="T239:T241"/>
    <mergeCell ref="U239:U241"/>
    <mergeCell ref="M244:M246"/>
    <mergeCell ref="N244:N246"/>
    <mergeCell ref="O244:O246"/>
    <mergeCell ref="N239:N241"/>
    <mergeCell ref="O239:O241"/>
    <mergeCell ref="P239:P241"/>
    <mergeCell ref="Q239:Q241"/>
    <mergeCell ref="R239:R241"/>
    <mergeCell ref="S239:S241"/>
  </mergeCells>
  <dataValidations count="19">
    <dataValidation type="list" allowBlank="1" showInputMessage="1" showErrorMessage="1" sqref="L45:L54 G37:G41 G80:G84">
      <formula1>$F$109:$F$116</formula1>
    </dataValidation>
    <dataValidation type="list" allowBlank="1" showErrorMessage="1" sqref="J14:J25">
      <formula1>$F$109:$F$116</formula1>
    </dataValidation>
    <dataValidation type="list" allowBlank="1" showErrorMessage="1" sqref="C14:E25">
      <formula1>$F$171:$F$186</formula1>
    </dataValidation>
    <dataValidation type="list" allowBlank="1" showInputMessage="1" showErrorMessage="1" sqref="F80:F84">
      <formula1>$F$164:$F$168</formula1>
    </dataValidation>
    <dataValidation type="list" allowBlank="1" showInputMessage="1" showErrorMessage="1" sqref="F64:F68">
      <formula1>$F$157:$F$162</formula1>
    </dataValidation>
    <dataValidation type="list" allowBlank="1" showErrorMessage="1" sqref="D58:D60">
      <formula1>$F$151:$F$155</formula1>
    </dataValidation>
    <dataValidation type="list" allowBlank="1" showInputMessage="1" showErrorMessage="1" sqref="H45:H54">
      <formula1>$F$147:$F$149</formula1>
    </dataValidation>
    <dataValidation type="list" allowBlank="1" showInputMessage="1" showErrorMessage="1" sqref="C45:F54">
      <formula1>$F$137:$F$145</formula1>
    </dataValidation>
    <dataValidation type="list" allowBlank="1" showInputMessage="1" showErrorMessage="1" sqref="C37:C41">
      <formula1>$F$125:$F$127</formula1>
    </dataValidation>
    <dataValidation type="list" allowBlank="1" showInputMessage="1" showErrorMessage="1" sqref="O14:O25">
      <formula1>$F$121:$F$123</formula1>
    </dataValidation>
    <dataValidation type="list" allowBlank="1" showInputMessage="1" showErrorMessage="1" sqref="F37:F41">
      <formula1>$F$117:$F$119</formula1>
    </dataValidation>
    <dataValidation type="list" allowBlank="1" showErrorMessage="1" sqref="K14:N25">
      <formula1>$F$117:$F$119</formula1>
    </dataValidation>
    <dataValidation type="list" allowBlank="1" showErrorMessage="1" sqref="D10:F10">
      <formula1>$F$88:$F$90</formula1>
    </dataValidation>
    <dataValidation type="list" allowBlank="1" showErrorMessage="1" sqref="D9:F9">
      <formula1>$C$114:$C$484</formula1>
    </dataValidation>
    <dataValidation type="list" allowBlank="1" showInputMessage="1" showErrorMessage="1" sqref="D8:F8">
      <formula1>$C$98:$C$112</formula1>
    </dataValidation>
    <dataValidation type="list" allowBlank="1" showInputMessage="1" showErrorMessage="1" sqref="D5:F5">
      <formula1>$C$88:$C$96</formula1>
    </dataValidation>
    <dataValidation type="list" allowBlank="1" showInputMessage="1" showErrorMessage="1" sqref="D37:E41">
      <formula1>$F$129:$F$135</formula1>
    </dataValidation>
    <dataValidation type="list" allowBlank="1" showInputMessage="1" showErrorMessage="1" sqref="C58:C60">
      <formula1>$C$114:$C$484</formula1>
    </dataValidation>
    <dataValidation type="list" allowBlank="1" showInputMessage="1" showErrorMessage="1" sqref="F72:F76">
      <formula1>#REF!</formula1>
    </dataValidation>
  </dataValidations>
  <pageMargins left="0.19685039370078741" right="0.19685039370078741" top="0.21259842519685043" bottom="0.2125984251968504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02"/>
  <sheetViews>
    <sheetView showGridLines="0" zoomScale="58" zoomScaleNormal="58" workbookViewId="0">
      <selection activeCell="C74" sqref="C74:E74"/>
    </sheetView>
  </sheetViews>
  <sheetFormatPr defaultColWidth="14.44140625" defaultRowHeight="15" customHeight="1"/>
  <cols>
    <col min="1" max="1" width="3.6640625" style="84" customWidth="1"/>
    <col min="2" max="2" width="4.33203125" style="84" customWidth="1"/>
    <col min="3" max="3" width="60.5546875" style="84" customWidth="1"/>
    <col min="4" max="4" width="59.5546875" style="84" customWidth="1"/>
    <col min="5" max="5" width="28.5546875" style="84" customWidth="1"/>
    <col min="6" max="6" width="40.109375" style="84" customWidth="1"/>
    <col min="7" max="7" width="44.33203125" style="84" customWidth="1"/>
    <col min="8" max="8" width="49.109375" style="84" customWidth="1"/>
    <col min="9" max="9" width="34.6640625" style="84" customWidth="1"/>
    <col min="10" max="10" width="32.109375" style="84" customWidth="1"/>
    <col min="11" max="11" width="40.5546875" style="84" customWidth="1"/>
    <col min="12" max="12" width="41.33203125" style="84" customWidth="1"/>
    <col min="13" max="13" width="31.6640625" style="84" customWidth="1"/>
    <col min="14" max="14" width="33" style="84" customWidth="1"/>
    <col min="15" max="15" width="35" style="84" customWidth="1"/>
    <col min="16" max="16" width="31.33203125" style="84" customWidth="1"/>
    <col min="17" max="17" width="17.109375" style="84" customWidth="1"/>
    <col min="18" max="18" width="13.44140625" style="84" customWidth="1"/>
    <col min="19" max="19" width="16.33203125" style="84" customWidth="1"/>
    <col min="20" max="20" width="13.33203125" style="84" customWidth="1"/>
    <col min="21" max="22" width="10.6640625" style="84" customWidth="1"/>
    <col min="23" max="16384" width="14.44140625" style="84"/>
  </cols>
  <sheetData>
    <row r="1" spans="1:22" ht="15" customHeight="1">
      <c r="A1" s="34"/>
    </row>
    <row r="2" spans="1:22" ht="15" customHeight="1">
      <c r="B2" s="187" t="s">
        <v>484</v>
      </c>
      <c r="C2" s="181"/>
      <c r="D2" s="50"/>
      <c r="E2" s="50"/>
      <c r="F2" s="50"/>
    </row>
    <row r="3" spans="1:22" ht="20.55" customHeight="1">
      <c r="B3" s="188" t="s">
        <v>482</v>
      </c>
      <c r="C3" s="183"/>
      <c r="D3" s="194">
        <f>'SCHEDA MONITORAGGIO 2024'!D3</f>
        <v>0</v>
      </c>
      <c r="E3" s="195"/>
      <c r="F3" s="19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5" customHeight="1">
      <c r="B4" s="188" t="s">
        <v>483</v>
      </c>
      <c r="C4" s="183"/>
      <c r="D4" s="194">
        <f>'SCHEDA MONITORAGGIO 2024'!D4</f>
        <v>0</v>
      </c>
      <c r="E4" s="195"/>
      <c r="F4" s="19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55" customHeight="1">
      <c r="B5" s="188" t="s">
        <v>417</v>
      </c>
      <c r="C5" s="182"/>
      <c r="D5" s="191" t="s">
        <v>465</v>
      </c>
      <c r="E5" s="191"/>
      <c r="F5" s="19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B6" s="51"/>
      <c r="C6" s="51"/>
      <c r="D6" s="51"/>
      <c r="E6" s="51"/>
      <c r="F6" s="5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25" customHeight="1">
      <c r="B7" s="180" t="s">
        <v>463</v>
      </c>
      <c r="C7" s="181"/>
      <c r="D7" s="52"/>
      <c r="E7" s="52"/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39" customHeight="1">
      <c r="B8" s="182" t="s">
        <v>378</v>
      </c>
      <c r="C8" s="183"/>
      <c r="D8" s="184" t="s">
        <v>466</v>
      </c>
      <c r="E8" s="185"/>
      <c r="F8" s="186"/>
      <c r="G8" s="1"/>
      <c r="H8" s="1"/>
      <c r="I8" s="5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customHeight="1">
      <c r="B9" s="182" t="s">
        <v>447</v>
      </c>
      <c r="C9" s="183"/>
      <c r="D9" s="184" t="s">
        <v>467</v>
      </c>
      <c r="E9" s="185"/>
      <c r="F9" s="186"/>
      <c r="G9" s="57"/>
      <c r="H9" s="57"/>
      <c r="I9" s="57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15" customHeight="1">
      <c r="B10" s="182" t="s">
        <v>448</v>
      </c>
      <c r="C10" s="183"/>
      <c r="D10" s="184" t="s">
        <v>468</v>
      </c>
      <c r="E10" s="185"/>
      <c r="F10" s="186"/>
      <c r="G10" s="57"/>
      <c r="H10" s="57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ht="12.75" customHeight="1">
      <c r="B11" s="192" t="s">
        <v>542</v>
      </c>
      <c r="C11" s="193"/>
      <c r="D11" s="193"/>
      <c r="E11" s="193"/>
      <c r="F11" s="19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99999999999999">
      <c r="B12" s="177" t="s">
        <v>541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9"/>
      <c r="P12" s="1"/>
      <c r="Q12" s="16"/>
      <c r="R12" s="16"/>
      <c r="S12" s="16"/>
      <c r="T12" s="16"/>
      <c r="U12" s="16"/>
      <c r="V12" s="1"/>
    </row>
    <row r="13" spans="1:22" ht="28.05" customHeight="1">
      <c r="B13" s="18" t="s">
        <v>451</v>
      </c>
      <c r="C13" s="176" t="s">
        <v>0</v>
      </c>
      <c r="D13" s="155"/>
      <c r="E13" s="155"/>
      <c r="F13" s="79" t="s">
        <v>397</v>
      </c>
      <c r="G13" s="79" t="s">
        <v>398</v>
      </c>
      <c r="H13" s="79" t="s">
        <v>464</v>
      </c>
      <c r="I13" s="79" t="s">
        <v>399</v>
      </c>
      <c r="J13" s="79" t="s">
        <v>408</v>
      </c>
      <c r="K13" s="79" t="s">
        <v>401</v>
      </c>
      <c r="L13" s="79" t="s">
        <v>403</v>
      </c>
      <c r="M13" s="79" t="s">
        <v>404</v>
      </c>
      <c r="N13" s="79" t="s">
        <v>402</v>
      </c>
      <c r="O13" s="79" t="s">
        <v>405</v>
      </c>
      <c r="P13" s="1"/>
      <c r="Q13" s="17"/>
      <c r="R13" s="17"/>
      <c r="S13" s="17"/>
      <c r="T13" s="17"/>
      <c r="U13" s="17"/>
    </row>
    <row r="14" spans="1:22" ht="15.6" customHeight="1">
      <c r="B14" s="49">
        <v>1</v>
      </c>
      <c r="C14" s="160" t="s">
        <v>469</v>
      </c>
      <c r="D14" s="161"/>
      <c r="E14" s="161"/>
      <c r="F14" s="59"/>
      <c r="G14" s="59"/>
      <c r="H14" s="59"/>
      <c r="I14" s="59"/>
      <c r="J14" s="60" t="s">
        <v>471</v>
      </c>
      <c r="K14" s="60" t="s">
        <v>468</v>
      </c>
      <c r="L14" s="60" t="s">
        <v>468</v>
      </c>
      <c r="M14" s="60" t="s">
        <v>468</v>
      </c>
      <c r="N14" s="60" t="s">
        <v>468</v>
      </c>
      <c r="O14" s="60" t="s">
        <v>468</v>
      </c>
      <c r="P14" s="1"/>
    </row>
    <row r="15" spans="1:22" ht="15.6" customHeight="1">
      <c r="B15" s="49">
        <f t="shared" ref="B15:B25" si="0">B14+1</f>
        <v>2</v>
      </c>
      <c r="C15" s="160" t="s">
        <v>469</v>
      </c>
      <c r="D15" s="161"/>
      <c r="E15" s="161"/>
      <c r="F15" s="59"/>
      <c r="G15" s="59"/>
      <c r="H15" s="59"/>
      <c r="I15" s="61"/>
      <c r="J15" s="60" t="s">
        <v>471</v>
      </c>
      <c r="K15" s="60" t="s">
        <v>468</v>
      </c>
      <c r="L15" s="60" t="s">
        <v>468</v>
      </c>
      <c r="M15" s="60" t="s">
        <v>468</v>
      </c>
      <c r="N15" s="60" t="s">
        <v>468</v>
      </c>
      <c r="O15" s="60" t="s">
        <v>468</v>
      </c>
      <c r="P15" s="1"/>
    </row>
    <row r="16" spans="1:22" ht="15.6" customHeight="1">
      <c r="B16" s="49">
        <f t="shared" si="0"/>
        <v>3</v>
      </c>
      <c r="C16" s="160" t="s">
        <v>469</v>
      </c>
      <c r="D16" s="161"/>
      <c r="E16" s="161"/>
      <c r="F16" s="59"/>
      <c r="G16" s="59"/>
      <c r="H16" s="59"/>
      <c r="I16" s="59"/>
      <c r="J16" s="60" t="s">
        <v>471</v>
      </c>
      <c r="K16" s="60" t="s">
        <v>468</v>
      </c>
      <c r="L16" s="60" t="s">
        <v>468</v>
      </c>
      <c r="M16" s="60" t="s">
        <v>468</v>
      </c>
      <c r="N16" s="60" t="s">
        <v>468</v>
      </c>
      <c r="O16" s="60" t="s">
        <v>468</v>
      </c>
    </row>
    <row r="17" spans="2:22" ht="15.6" customHeight="1">
      <c r="B17" s="49">
        <f t="shared" si="0"/>
        <v>4</v>
      </c>
      <c r="C17" s="160" t="s">
        <v>469</v>
      </c>
      <c r="D17" s="161"/>
      <c r="E17" s="161"/>
      <c r="F17" s="59"/>
      <c r="G17" s="59"/>
      <c r="H17" s="59"/>
      <c r="I17" s="59"/>
      <c r="J17" s="60" t="s">
        <v>471</v>
      </c>
      <c r="K17" s="60" t="s">
        <v>468</v>
      </c>
      <c r="L17" s="60" t="s">
        <v>468</v>
      </c>
      <c r="M17" s="60" t="s">
        <v>468</v>
      </c>
      <c r="N17" s="60" t="s">
        <v>468</v>
      </c>
      <c r="O17" s="60" t="s">
        <v>468</v>
      </c>
    </row>
    <row r="18" spans="2:22" ht="15.6" customHeight="1">
      <c r="B18" s="49">
        <f t="shared" si="0"/>
        <v>5</v>
      </c>
      <c r="C18" s="160" t="s">
        <v>469</v>
      </c>
      <c r="D18" s="161"/>
      <c r="E18" s="161"/>
      <c r="F18" s="59"/>
      <c r="G18" s="59"/>
      <c r="H18" s="59"/>
      <c r="I18" s="59"/>
      <c r="J18" s="60" t="s">
        <v>471</v>
      </c>
      <c r="K18" s="60" t="s">
        <v>468</v>
      </c>
      <c r="L18" s="60" t="s">
        <v>468</v>
      </c>
      <c r="M18" s="60" t="s">
        <v>468</v>
      </c>
      <c r="N18" s="60" t="s">
        <v>468</v>
      </c>
      <c r="O18" s="60" t="s">
        <v>468</v>
      </c>
    </row>
    <row r="19" spans="2:22" ht="15.6" customHeight="1">
      <c r="B19" s="49">
        <f t="shared" si="0"/>
        <v>6</v>
      </c>
      <c r="C19" s="160" t="s">
        <v>469</v>
      </c>
      <c r="D19" s="161"/>
      <c r="E19" s="161"/>
      <c r="F19" s="59"/>
      <c r="G19" s="59"/>
      <c r="H19" s="59"/>
      <c r="I19" s="59"/>
      <c r="J19" s="60" t="s">
        <v>471</v>
      </c>
      <c r="K19" s="60" t="s">
        <v>468</v>
      </c>
      <c r="L19" s="60" t="s">
        <v>468</v>
      </c>
      <c r="M19" s="60" t="s">
        <v>468</v>
      </c>
      <c r="N19" s="60" t="s">
        <v>468</v>
      </c>
      <c r="O19" s="60" t="s">
        <v>468</v>
      </c>
    </row>
    <row r="20" spans="2:22" ht="15.6" customHeight="1">
      <c r="B20" s="49">
        <f t="shared" si="0"/>
        <v>7</v>
      </c>
      <c r="C20" s="160" t="s">
        <v>469</v>
      </c>
      <c r="D20" s="161"/>
      <c r="E20" s="161"/>
      <c r="F20" s="59"/>
      <c r="G20" s="59"/>
      <c r="H20" s="59"/>
      <c r="I20" s="62"/>
      <c r="J20" s="60" t="s">
        <v>471</v>
      </c>
      <c r="K20" s="60" t="s">
        <v>468</v>
      </c>
      <c r="L20" s="60" t="s">
        <v>468</v>
      </c>
      <c r="M20" s="60" t="s">
        <v>468</v>
      </c>
      <c r="N20" s="60" t="s">
        <v>468</v>
      </c>
      <c r="O20" s="60" t="s">
        <v>468</v>
      </c>
    </row>
    <row r="21" spans="2:22" ht="15.6" customHeight="1">
      <c r="B21" s="49">
        <f t="shared" si="0"/>
        <v>8</v>
      </c>
      <c r="C21" s="160" t="s">
        <v>469</v>
      </c>
      <c r="D21" s="161"/>
      <c r="E21" s="161"/>
      <c r="F21" s="59"/>
      <c r="G21" s="59"/>
      <c r="H21" s="59"/>
      <c r="I21" s="59"/>
      <c r="J21" s="60" t="s">
        <v>471</v>
      </c>
      <c r="K21" s="60" t="s">
        <v>468</v>
      </c>
      <c r="L21" s="60" t="s">
        <v>468</v>
      </c>
      <c r="M21" s="60" t="s">
        <v>468</v>
      </c>
      <c r="N21" s="60" t="s">
        <v>468</v>
      </c>
      <c r="O21" s="60" t="s">
        <v>468</v>
      </c>
    </row>
    <row r="22" spans="2:22" ht="15.6" customHeight="1">
      <c r="B22" s="49">
        <f t="shared" si="0"/>
        <v>9</v>
      </c>
      <c r="C22" s="160" t="s">
        <v>469</v>
      </c>
      <c r="D22" s="161"/>
      <c r="E22" s="161"/>
      <c r="F22" s="59"/>
      <c r="G22" s="59"/>
      <c r="H22" s="59"/>
      <c r="I22" s="59"/>
      <c r="J22" s="60" t="s">
        <v>471</v>
      </c>
      <c r="K22" s="60" t="s">
        <v>468</v>
      </c>
      <c r="L22" s="60" t="s">
        <v>468</v>
      </c>
      <c r="M22" s="60" t="s">
        <v>468</v>
      </c>
      <c r="N22" s="60" t="s">
        <v>468</v>
      </c>
      <c r="O22" s="60" t="s">
        <v>468</v>
      </c>
    </row>
    <row r="23" spans="2:22" ht="15.6" customHeight="1">
      <c r="B23" s="49">
        <f t="shared" si="0"/>
        <v>10</v>
      </c>
      <c r="C23" s="160" t="s">
        <v>469</v>
      </c>
      <c r="D23" s="161"/>
      <c r="E23" s="161"/>
      <c r="F23" s="59"/>
      <c r="G23" s="59"/>
      <c r="H23" s="59"/>
      <c r="I23" s="59"/>
      <c r="J23" s="60" t="s">
        <v>471</v>
      </c>
      <c r="K23" s="60" t="s">
        <v>468</v>
      </c>
      <c r="L23" s="60" t="s">
        <v>468</v>
      </c>
      <c r="M23" s="60" t="s">
        <v>468</v>
      </c>
      <c r="N23" s="60" t="s">
        <v>468</v>
      </c>
      <c r="O23" s="60" t="s">
        <v>468</v>
      </c>
    </row>
    <row r="24" spans="2:22" ht="15.6" customHeight="1">
      <c r="B24" s="49">
        <f t="shared" si="0"/>
        <v>11</v>
      </c>
      <c r="C24" s="160" t="s">
        <v>469</v>
      </c>
      <c r="D24" s="161"/>
      <c r="E24" s="161"/>
      <c r="F24" s="59"/>
      <c r="G24" s="59"/>
      <c r="H24" s="59"/>
      <c r="I24" s="59"/>
      <c r="J24" s="60" t="s">
        <v>471</v>
      </c>
      <c r="K24" s="60" t="s">
        <v>468</v>
      </c>
      <c r="L24" s="60" t="s">
        <v>468</v>
      </c>
      <c r="M24" s="60" t="s">
        <v>468</v>
      </c>
      <c r="N24" s="60" t="s">
        <v>468</v>
      </c>
      <c r="O24" s="60" t="s">
        <v>468</v>
      </c>
    </row>
    <row r="25" spans="2:22" ht="15.6" customHeight="1">
      <c r="B25" s="49">
        <f t="shared" si="0"/>
        <v>12</v>
      </c>
      <c r="C25" s="160" t="s">
        <v>469</v>
      </c>
      <c r="D25" s="161"/>
      <c r="E25" s="161"/>
      <c r="F25" s="59"/>
      <c r="G25" s="59"/>
      <c r="H25" s="59"/>
      <c r="I25" s="61"/>
      <c r="J25" s="60" t="s">
        <v>471</v>
      </c>
      <c r="K25" s="60" t="s">
        <v>468</v>
      </c>
      <c r="L25" s="60" t="s">
        <v>468</v>
      </c>
      <c r="M25" s="60" t="s">
        <v>468</v>
      </c>
      <c r="N25" s="60" t="s">
        <v>468</v>
      </c>
      <c r="O25" s="60" t="s">
        <v>468</v>
      </c>
    </row>
    <row r="26" spans="2:22" ht="22.05" customHeight="1">
      <c r="B26" s="156" t="s">
        <v>549</v>
      </c>
      <c r="C26" s="157"/>
      <c r="D26" s="157"/>
      <c r="E26" s="15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2" ht="12.75" hidden="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6" hidden="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>
      <c r="B35" s="173" t="s">
        <v>486</v>
      </c>
      <c r="C35" s="174"/>
      <c r="D35" s="174"/>
      <c r="E35" s="174"/>
      <c r="F35" s="174"/>
      <c r="G35" s="17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>
      <c r="B36" s="46" t="s">
        <v>451</v>
      </c>
      <c r="C36" s="83" t="s">
        <v>474</v>
      </c>
      <c r="D36" s="171" t="s">
        <v>475</v>
      </c>
      <c r="E36" s="172"/>
      <c r="F36" s="83" t="s">
        <v>403</v>
      </c>
      <c r="G36" s="83" t="s">
        <v>421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>
      <c r="B37" s="19">
        <v>1</v>
      </c>
      <c r="C37" s="63" t="s">
        <v>476</v>
      </c>
      <c r="D37" s="166" t="s">
        <v>479</v>
      </c>
      <c r="E37" s="167"/>
      <c r="F37" s="80" t="s">
        <v>468</v>
      </c>
      <c r="G37" s="80" t="s">
        <v>471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>
      <c r="B38" s="20">
        <f t="shared" ref="B38:B40" si="1">B37+1</f>
        <v>2</v>
      </c>
      <c r="C38" s="78" t="s">
        <v>476</v>
      </c>
      <c r="D38" s="166" t="s">
        <v>479</v>
      </c>
      <c r="E38" s="167"/>
      <c r="F38" s="80" t="s">
        <v>468</v>
      </c>
      <c r="G38" s="80" t="s">
        <v>471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>
      <c r="B39" s="20">
        <f t="shared" si="1"/>
        <v>3</v>
      </c>
      <c r="C39" s="78" t="s">
        <v>476</v>
      </c>
      <c r="D39" s="166" t="s">
        <v>479</v>
      </c>
      <c r="E39" s="167"/>
      <c r="F39" s="80" t="s">
        <v>468</v>
      </c>
      <c r="G39" s="80" t="s">
        <v>471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>
      <c r="B40" s="20">
        <f t="shared" si="1"/>
        <v>4</v>
      </c>
      <c r="C40" s="78" t="s">
        <v>476</v>
      </c>
      <c r="D40" s="166" t="s">
        <v>479</v>
      </c>
      <c r="E40" s="167"/>
      <c r="F40" s="80" t="s">
        <v>468</v>
      </c>
      <c r="G40" s="80" t="s">
        <v>471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>
      <c r="B41" s="20">
        <v>5</v>
      </c>
      <c r="C41" s="78" t="s">
        <v>476</v>
      </c>
      <c r="D41" s="166" t="s">
        <v>479</v>
      </c>
      <c r="E41" s="167"/>
      <c r="F41" s="80" t="s">
        <v>468</v>
      </c>
      <c r="G41" s="80" t="s">
        <v>471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>
      <c r="B42" s="156" t="s">
        <v>549</v>
      </c>
      <c r="C42" s="157"/>
      <c r="D42" s="157"/>
      <c r="E42" s="15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7.399999999999999">
      <c r="B43" s="168" t="s">
        <v>487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>
      <c r="B44" s="49" t="s">
        <v>451</v>
      </c>
      <c r="C44" s="170" t="s">
        <v>416</v>
      </c>
      <c r="D44" s="155"/>
      <c r="E44" s="155"/>
      <c r="F44" s="155"/>
      <c r="G44" s="79" t="s">
        <v>450</v>
      </c>
      <c r="H44" s="79" t="s">
        <v>417</v>
      </c>
      <c r="I44" s="79" t="s">
        <v>418</v>
      </c>
      <c r="J44" s="79" t="s">
        <v>419</v>
      </c>
      <c r="K44" s="79" t="s">
        <v>420</v>
      </c>
      <c r="L44" s="79" t="s">
        <v>421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>
      <c r="B45" s="19">
        <v>1</v>
      </c>
      <c r="C45" s="160" t="s">
        <v>480</v>
      </c>
      <c r="D45" s="161"/>
      <c r="E45" s="161"/>
      <c r="F45" s="161"/>
      <c r="G45" s="81"/>
      <c r="H45" s="61" t="s">
        <v>468</v>
      </c>
      <c r="I45" s="80"/>
      <c r="J45" s="61"/>
      <c r="K45" s="67"/>
      <c r="L45" s="67" t="s">
        <v>471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>
      <c r="B46" s="19">
        <f t="shared" ref="B46:B54" si="2">B45+1</f>
        <v>2</v>
      </c>
      <c r="C46" s="160" t="s">
        <v>480</v>
      </c>
      <c r="D46" s="161"/>
      <c r="E46" s="161"/>
      <c r="F46" s="161"/>
      <c r="G46" s="81"/>
      <c r="H46" s="61" t="s">
        <v>468</v>
      </c>
      <c r="I46" s="80"/>
      <c r="J46" s="61"/>
      <c r="K46" s="67"/>
      <c r="L46" s="67" t="s">
        <v>471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>
      <c r="B47" s="19">
        <f t="shared" si="2"/>
        <v>3</v>
      </c>
      <c r="C47" s="160" t="s">
        <v>480</v>
      </c>
      <c r="D47" s="161"/>
      <c r="E47" s="161"/>
      <c r="F47" s="161"/>
      <c r="G47" s="81"/>
      <c r="H47" s="61" t="s">
        <v>468</v>
      </c>
      <c r="I47" s="80"/>
      <c r="J47" s="61"/>
      <c r="K47" s="67"/>
      <c r="L47" s="67" t="s">
        <v>471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>
      <c r="B48" s="19">
        <f t="shared" si="2"/>
        <v>4</v>
      </c>
      <c r="C48" s="160" t="s">
        <v>480</v>
      </c>
      <c r="D48" s="161"/>
      <c r="E48" s="161"/>
      <c r="F48" s="161"/>
      <c r="G48" s="81"/>
      <c r="H48" s="61" t="s">
        <v>468</v>
      </c>
      <c r="I48" s="80"/>
      <c r="J48" s="61"/>
      <c r="K48" s="67"/>
      <c r="L48" s="67" t="s">
        <v>471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>
      <c r="B49" s="19">
        <f t="shared" si="2"/>
        <v>5</v>
      </c>
      <c r="C49" s="160" t="s">
        <v>480</v>
      </c>
      <c r="D49" s="161"/>
      <c r="E49" s="161"/>
      <c r="F49" s="161"/>
      <c r="G49" s="81"/>
      <c r="H49" s="61" t="s">
        <v>468</v>
      </c>
      <c r="I49" s="80"/>
      <c r="J49" s="61"/>
      <c r="K49" s="67"/>
      <c r="L49" s="67" t="s">
        <v>471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>
      <c r="B50" s="19">
        <f t="shared" si="2"/>
        <v>6</v>
      </c>
      <c r="C50" s="160" t="s">
        <v>480</v>
      </c>
      <c r="D50" s="161"/>
      <c r="E50" s="161"/>
      <c r="F50" s="161"/>
      <c r="G50" s="81"/>
      <c r="H50" s="61" t="s">
        <v>468</v>
      </c>
      <c r="I50" s="80"/>
      <c r="J50" s="61"/>
      <c r="K50" s="67"/>
      <c r="L50" s="67" t="s">
        <v>471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>
      <c r="B51" s="19">
        <f t="shared" si="2"/>
        <v>7</v>
      </c>
      <c r="C51" s="160" t="s">
        <v>480</v>
      </c>
      <c r="D51" s="161"/>
      <c r="E51" s="161"/>
      <c r="F51" s="161"/>
      <c r="G51" s="81"/>
      <c r="H51" s="61" t="s">
        <v>468</v>
      </c>
      <c r="I51" s="80"/>
      <c r="J51" s="61"/>
      <c r="K51" s="67"/>
      <c r="L51" s="67" t="s">
        <v>471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>
      <c r="B52" s="19">
        <f t="shared" si="2"/>
        <v>8</v>
      </c>
      <c r="C52" s="160" t="s">
        <v>480</v>
      </c>
      <c r="D52" s="161"/>
      <c r="E52" s="161"/>
      <c r="F52" s="161"/>
      <c r="G52" s="81"/>
      <c r="H52" s="61" t="s">
        <v>468</v>
      </c>
      <c r="I52" s="80"/>
      <c r="J52" s="61"/>
      <c r="K52" s="67"/>
      <c r="L52" s="67" t="s">
        <v>471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>
      <c r="B53" s="19">
        <f t="shared" si="2"/>
        <v>9</v>
      </c>
      <c r="C53" s="160" t="s">
        <v>480</v>
      </c>
      <c r="D53" s="161"/>
      <c r="E53" s="161"/>
      <c r="F53" s="161"/>
      <c r="G53" s="81"/>
      <c r="H53" s="61" t="s">
        <v>468</v>
      </c>
      <c r="I53" s="80"/>
      <c r="J53" s="61"/>
      <c r="K53" s="67"/>
      <c r="L53" s="67" t="s">
        <v>471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>
      <c r="B54" s="19">
        <f t="shared" si="2"/>
        <v>10</v>
      </c>
      <c r="C54" s="160" t="s">
        <v>480</v>
      </c>
      <c r="D54" s="161"/>
      <c r="E54" s="161"/>
      <c r="F54" s="161"/>
      <c r="G54" s="81"/>
      <c r="H54" s="61" t="s">
        <v>468</v>
      </c>
      <c r="I54" s="80"/>
      <c r="J54" s="61"/>
      <c r="K54" s="67"/>
      <c r="L54" s="67" t="s">
        <v>471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8.75" customHeight="1">
      <c r="B55" s="156" t="s">
        <v>549</v>
      </c>
      <c r="C55" s="157"/>
      <c r="D55" s="157"/>
      <c r="E55" s="157"/>
      <c r="F55" s="5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8.75" customHeight="1">
      <c r="B56" s="162" t="s">
        <v>488</v>
      </c>
      <c r="C56" s="163"/>
      <c r="D56" s="16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>
      <c r="B57" s="46" t="s">
        <v>451</v>
      </c>
      <c r="C57" s="82" t="s">
        <v>428</v>
      </c>
      <c r="D57" s="83" t="s">
        <v>429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>
      <c r="B58" s="20">
        <v>1</v>
      </c>
      <c r="C58" s="68" t="s">
        <v>467</v>
      </c>
      <c r="D58" s="80" t="s">
        <v>468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>
      <c r="B59" s="20">
        <f t="shared" ref="B59" si="3">B58+1</f>
        <v>2</v>
      </c>
      <c r="C59" s="68" t="s">
        <v>467</v>
      </c>
      <c r="D59" s="80" t="s">
        <v>468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>
      <c r="B60" s="20">
        <v>3</v>
      </c>
      <c r="C60" s="68" t="s">
        <v>467</v>
      </c>
      <c r="D60" s="80" t="s">
        <v>468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>
      <c r="B62" s="164" t="s">
        <v>489</v>
      </c>
      <c r="C62" s="165"/>
      <c r="D62" s="165"/>
      <c r="E62" s="165"/>
      <c r="F62" s="16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>
      <c r="B63" s="47" t="s">
        <v>451</v>
      </c>
      <c r="C63" s="154" t="s">
        <v>434</v>
      </c>
      <c r="D63" s="155"/>
      <c r="E63" s="155"/>
      <c r="F63" s="56" t="s">
        <v>435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>
      <c r="B64" s="21">
        <v>1</v>
      </c>
      <c r="C64" s="148"/>
      <c r="D64" s="149"/>
      <c r="E64" s="149"/>
      <c r="F64" s="69" t="s">
        <v>468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>
      <c r="B65" s="21">
        <v>2</v>
      </c>
      <c r="C65" s="148"/>
      <c r="D65" s="149"/>
      <c r="E65" s="149"/>
      <c r="F65" s="69" t="s">
        <v>468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>
      <c r="B66" s="21">
        <v>3</v>
      </c>
      <c r="C66" s="148"/>
      <c r="D66" s="149"/>
      <c r="E66" s="149"/>
      <c r="F66" s="69" t="s">
        <v>468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>
      <c r="B67" s="21">
        <v>4</v>
      </c>
      <c r="C67" s="148"/>
      <c r="D67" s="149"/>
      <c r="E67" s="149"/>
      <c r="F67" s="69" t="s">
        <v>468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>
      <c r="B68" s="21">
        <v>5</v>
      </c>
      <c r="C68" s="148"/>
      <c r="D68" s="149"/>
      <c r="E68" s="149"/>
      <c r="F68" s="69" t="s">
        <v>468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>
      <c r="B69" s="156" t="s">
        <v>549</v>
      </c>
      <c r="C69" s="157"/>
      <c r="D69" s="157"/>
      <c r="E69" s="15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7.399999999999999">
      <c r="B70" s="158" t="s">
        <v>490</v>
      </c>
      <c r="C70" s="159"/>
      <c r="D70" s="159"/>
      <c r="E70" s="159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>
      <c r="B71" s="47" t="s">
        <v>451</v>
      </c>
      <c r="C71" s="154" t="s">
        <v>440</v>
      </c>
      <c r="D71" s="155"/>
      <c r="E71" s="155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>
      <c r="B72" s="21">
        <v>1</v>
      </c>
      <c r="C72" s="148"/>
      <c r="D72" s="149"/>
      <c r="E72" s="149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>
      <c r="B73" s="21">
        <v>2</v>
      </c>
      <c r="C73" s="148"/>
      <c r="D73" s="149"/>
      <c r="E73" s="149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>
      <c r="B74" s="21">
        <v>3</v>
      </c>
      <c r="C74" s="148"/>
      <c r="D74" s="149"/>
      <c r="E74" s="149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>
      <c r="B75" s="21">
        <v>4</v>
      </c>
      <c r="C75" s="148"/>
      <c r="D75" s="149"/>
      <c r="E75" s="149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>
      <c r="B76" s="21">
        <v>5</v>
      </c>
      <c r="C76" s="148"/>
      <c r="D76" s="149"/>
      <c r="E76" s="149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>
      <c r="B77" s="1"/>
      <c r="C77" s="70"/>
      <c r="D77" s="70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>
      <c r="B78" s="152" t="s">
        <v>491</v>
      </c>
      <c r="C78" s="153"/>
      <c r="D78" s="153"/>
      <c r="E78" s="153"/>
      <c r="F78" s="153"/>
      <c r="G78" s="15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>
      <c r="B79" s="47" t="s">
        <v>451</v>
      </c>
      <c r="C79" s="154" t="s">
        <v>441</v>
      </c>
      <c r="D79" s="155"/>
      <c r="E79" s="155"/>
      <c r="F79" s="56" t="s">
        <v>442</v>
      </c>
      <c r="G79" s="56" t="s">
        <v>409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>
      <c r="B80" s="21">
        <v>1</v>
      </c>
      <c r="C80" s="148"/>
      <c r="D80" s="149"/>
      <c r="E80" s="149"/>
      <c r="F80" s="69" t="s">
        <v>468</v>
      </c>
      <c r="G80" s="69" t="s">
        <v>471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9" ht="12.75" customHeight="1">
      <c r="B81" s="21">
        <v>2</v>
      </c>
      <c r="C81" s="148"/>
      <c r="D81" s="149"/>
      <c r="E81" s="149"/>
      <c r="F81" s="69" t="s">
        <v>468</v>
      </c>
      <c r="G81" s="69" t="s">
        <v>471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9" ht="12.75" customHeight="1">
      <c r="B82" s="21">
        <v>3</v>
      </c>
      <c r="C82" s="148"/>
      <c r="D82" s="149"/>
      <c r="E82" s="149"/>
      <c r="F82" s="69" t="s">
        <v>468</v>
      </c>
      <c r="G82" s="69" t="s">
        <v>471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9" ht="12.75" customHeight="1">
      <c r="B83" s="21">
        <v>4</v>
      </c>
      <c r="C83" s="148"/>
      <c r="D83" s="149"/>
      <c r="E83" s="149"/>
      <c r="F83" s="69" t="s">
        <v>468</v>
      </c>
      <c r="G83" s="69" t="s">
        <v>471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9" ht="12.75" customHeight="1">
      <c r="B84" s="21">
        <v>5</v>
      </c>
      <c r="C84" s="148"/>
      <c r="D84" s="149"/>
      <c r="E84" s="149"/>
      <c r="F84" s="69" t="s">
        <v>468</v>
      </c>
      <c r="G84" s="69" t="s">
        <v>471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ht="12.75" customHeight="1">
      <c r="B85" s="156" t="s">
        <v>549</v>
      </c>
      <c r="C85" s="157"/>
      <c r="D85" s="157"/>
      <c r="E85" s="15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9" ht="12.75" hidden="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ht="12.75" hidden="1" customHeight="1">
      <c r="B87" s="1"/>
      <c r="C87" s="22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9" ht="12.75" hidden="1" customHeight="1">
      <c r="B88" s="1"/>
      <c r="C88" s="7" t="s">
        <v>465</v>
      </c>
      <c r="D88" s="1"/>
      <c r="E88" s="1"/>
      <c r="F88" s="7" t="s">
        <v>468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9" ht="12.75" hidden="1" customHeight="1">
      <c r="B89" s="1"/>
      <c r="C89" s="7" t="s">
        <v>452</v>
      </c>
      <c r="D89" s="1"/>
      <c r="E89" s="1"/>
      <c r="F89" s="7" t="s">
        <v>379</v>
      </c>
      <c r="G89" s="1"/>
      <c r="H89" s="1"/>
      <c r="I89" s="144" t="s">
        <v>485</v>
      </c>
      <c r="J89" s="114" t="s">
        <v>531</v>
      </c>
      <c r="K89" s="147" t="s">
        <v>532</v>
      </c>
      <c r="L89" s="147" t="s">
        <v>533</v>
      </c>
      <c r="M89" s="147" t="s">
        <v>534</v>
      </c>
      <c r="N89" s="147" t="s">
        <v>535</v>
      </c>
      <c r="O89" s="147" t="s">
        <v>536</v>
      </c>
      <c r="P89" s="147" t="s">
        <v>537</v>
      </c>
      <c r="Q89" s="147" t="s">
        <v>538</v>
      </c>
      <c r="R89" s="147" t="s">
        <v>540</v>
      </c>
      <c r="S89" s="147" t="s">
        <v>392</v>
      </c>
      <c r="T89" s="147" t="s">
        <v>393</v>
      </c>
      <c r="U89" s="147" t="s">
        <v>394</v>
      </c>
      <c r="V89" s="147" t="s">
        <v>395</v>
      </c>
      <c r="W89" s="147" t="s">
        <v>507</v>
      </c>
      <c r="X89" s="147" t="s">
        <v>396</v>
      </c>
      <c r="Y89" s="139" t="s">
        <v>401</v>
      </c>
      <c r="Z89" s="139" t="s">
        <v>403</v>
      </c>
      <c r="AA89" s="99" t="s">
        <v>404</v>
      </c>
      <c r="AB89" s="99" t="s">
        <v>402</v>
      </c>
      <c r="AC89" s="99" t="s">
        <v>405</v>
      </c>
    </row>
    <row r="90" spans="2:29" ht="12.75" hidden="1" customHeight="1">
      <c r="B90" s="1"/>
      <c r="C90" s="7" t="s">
        <v>527</v>
      </c>
      <c r="D90" s="1"/>
      <c r="E90" s="1"/>
      <c r="F90" s="7" t="s">
        <v>380</v>
      </c>
      <c r="G90" s="1"/>
      <c r="H90" s="1"/>
      <c r="I90" s="145"/>
      <c r="J90" s="15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00"/>
      <c r="AB90" s="100"/>
      <c r="AC90" s="100"/>
    </row>
    <row r="91" spans="2:29" ht="12.75" hidden="1" customHeight="1">
      <c r="B91" s="1"/>
      <c r="C91" s="7" t="s">
        <v>453</v>
      </c>
      <c r="D91" s="1"/>
      <c r="E91" s="1"/>
      <c r="G91" s="1"/>
      <c r="H91" s="1"/>
      <c r="I91" s="146"/>
      <c r="J91" s="151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01"/>
      <c r="AB91" s="101"/>
      <c r="AC91" s="101"/>
    </row>
    <row r="92" spans="2:29" ht="12.75" hidden="1" customHeight="1">
      <c r="B92" s="1"/>
      <c r="C92" s="7" t="s">
        <v>454</v>
      </c>
      <c r="D92" s="1"/>
      <c r="E92" s="1"/>
      <c r="F92" s="7" t="s">
        <v>469</v>
      </c>
      <c r="G92" s="1"/>
      <c r="H92" s="1"/>
      <c r="I92" s="25" t="s">
        <v>494</v>
      </c>
      <c r="J92" s="24">
        <f>IF(C14="Contributo su rivista fascia 'A'- ANVUR (non bibl.)",1,0)</f>
        <v>0</v>
      </c>
      <c r="K92" s="24">
        <f>IF(C14="Contributo su rivista scientifica ANVUR diversa da fascia 'A' (non bibl.)",1,0)</f>
        <v>0</v>
      </c>
      <c r="L92" s="24">
        <f>IF(C14="Contributo su rivista scientifica ANVUR indicizzata ISI-SCOPUS - Q1 (bibl.)",1,0)</f>
        <v>0</v>
      </c>
      <c r="M92" s="24">
        <f>IF(C14="Contributo su rivista scientifica ANVUR indicizzata ISI-SCOPUS - Q2 (bibl.)",1,0)</f>
        <v>0</v>
      </c>
      <c r="N92" s="27">
        <f>IF(C14="Contributo su rivista scientifica ANVUR indicizzata ISI-SCOPUS - Q3 (bibl.)",1,0)</f>
        <v>0</v>
      </c>
      <c r="O92" s="27">
        <f>IF(C14="Contributo su rivista scientifica ANVUR indicizzata ISI-SCOPUS - Q4 (bibl.)",1,0)</f>
        <v>0</v>
      </c>
      <c r="P92" s="27">
        <f>IF(C14="Contributo in altre riviste indicizzate ISI-SCOPUS",1,0)</f>
        <v>0</v>
      </c>
      <c r="Q92" s="24">
        <f>IF(C14="Contributo in altre riviste non indicizzate ISI-SCOPUS",1,0)</f>
        <v>0</v>
      </c>
      <c r="R92" s="24">
        <f>IF(C14="Contributo in riviste non scientifiche",1,0)</f>
        <v>0</v>
      </c>
      <c r="S92" s="24">
        <f>IF(C14="Monografia",1,0)</f>
        <v>0</v>
      </c>
      <c r="T92" s="24">
        <f>IF(C14="Capitolo di libro",1,0)</f>
        <v>0</v>
      </c>
      <c r="U92" s="24">
        <f>IF(C14="Contributo in volume collettaneo",1,0)</f>
        <v>0</v>
      </c>
      <c r="V92" s="24">
        <f>IF(C14="Atti di convegno indicizzato ISI-SCOPUS",1,0)</f>
        <v>0</v>
      </c>
      <c r="W92" s="24">
        <f>IF(C14="Altri atti di convegno",1,0)</f>
        <v>0</v>
      </c>
      <c r="X92" s="24">
        <f>IF(C14="Altro",1,0)</f>
        <v>0</v>
      </c>
      <c r="Y92" s="24">
        <f>IF(K14="Sì",1,0)</f>
        <v>0</v>
      </c>
      <c r="Z92" s="24">
        <f>IF(L14="Sì",1,0)</f>
        <v>0</v>
      </c>
      <c r="AA92" s="24">
        <f>IF(M14="Sì",1,0)</f>
        <v>0</v>
      </c>
      <c r="AB92" s="27">
        <f>IF(N14="Sì",1,0)</f>
        <v>0</v>
      </c>
      <c r="AC92" s="24">
        <f>IF(O14="Eleggibile",1,0)</f>
        <v>0</v>
      </c>
    </row>
    <row r="93" spans="2:29" ht="12.75" hidden="1" customHeight="1">
      <c r="B93" s="1"/>
      <c r="C93" s="7" t="s">
        <v>455</v>
      </c>
      <c r="D93" s="1"/>
      <c r="E93" s="1"/>
      <c r="F93" s="7" t="s">
        <v>531</v>
      </c>
      <c r="G93" s="1"/>
      <c r="H93" s="1"/>
      <c r="I93" s="25" t="s">
        <v>495</v>
      </c>
      <c r="J93" s="24">
        <f t="shared" ref="J93:J103" si="4">IF(C15="Contributo su rivista fascia 'A'- ANVUR (non bibl.)",1,0)</f>
        <v>0</v>
      </c>
      <c r="K93" s="24">
        <f t="shared" ref="K93:K103" si="5">IF(C15="Contributo su rivista scientifica ANVUR diversa da fascia 'A' (non bibl.)",1,0)</f>
        <v>0</v>
      </c>
      <c r="L93" s="24">
        <f t="shared" ref="L93:L102" si="6">IF(C15="Contributo su rivista scientifica ANVUR indicizzata ISI-SCOPUS - Q1 (bibl.)",1,0)</f>
        <v>0</v>
      </c>
      <c r="M93" s="24">
        <f t="shared" ref="M93:M103" si="7">IF(C15="Contributo su rivista scientifica ANVUR indicizzata ISI-SCOPUS - Q2 (bibl.)",1,0)</f>
        <v>0</v>
      </c>
      <c r="N93" s="27">
        <f t="shared" ref="N93:N103" si="8">IF(C15="Contributo su rivista scientifica ANVUR indicizzata ISI-SCOPUS - Q3 (bibl.)",1,0)</f>
        <v>0</v>
      </c>
      <c r="O93" s="27">
        <f t="shared" ref="O93:O102" si="9">IF(C15="Contributo su rivista scientifica ANVUR indicizzata ISI-SCOPUS - Q4 (bibl.)",1,0)</f>
        <v>0</v>
      </c>
      <c r="P93" s="27">
        <f t="shared" ref="P93:P103" si="10">IF(C15="Contributo in altre riviste indicizzate ISI-SCOPUS",1,0)</f>
        <v>0</v>
      </c>
      <c r="Q93" s="24">
        <f t="shared" ref="Q93:Q103" si="11">IF(C15="Contributo in altre riviste non indicizzate ISI-SCOPUS",1,0)</f>
        <v>0</v>
      </c>
      <c r="R93" s="24">
        <f t="shared" ref="R93:R103" si="12">IF(C15="Contributo in riviste non scientifiche",1,0)</f>
        <v>0</v>
      </c>
      <c r="S93" s="24">
        <f t="shared" ref="S93:S103" si="13">IF(C15="Monografia",1,0)</f>
        <v>0</v>
      </c>
      <c r="T93" s="24">
        <f t="shared" ref="T93:T102" si="14">IF(C15="Capitolo di libro",1,0)</f>
        <v>0</v>
      </c>
      <c r="U93" s="24">
        <f t="shared" ref="U93:U103" si="15">IF(C15="Contributo in volume collettaneo",1,0)</f>
        <v>0</v>
      </c>
      <c r="V93" s="24">
        <f t="shared" ref="V93:V103" si="16">IF(C15="Atti di convegno indicizzato ISI-SCOPUS",1,0)</f>
        <v>0</v>
      </c>
      <c r="W93" s="24">
        <f t="shared" ref="W93:W103" si="17">IF(C15="Altri atti di convegno",1,0)</f>
        <v>0</v>
      </c>
      <c r="X93" s="24">
        <f t="shared" ref="X93:X103" si="18">IF(C15="Altro",1,0)</f>
        <v>0</v>
      </c>
      <c r="Y93" s="24">
        <f t="shared" ref="Y93:AB103" si="19">IF(K15="Sì",1,0)</f>
        <v>0</v>
      </c>
      <c r="Z93" s="24">
        <f t="shared" si="19"/>
        <v>0</v>
      </c>
      <c r="AA93" s="24">
        <f t="shared" si="19"/>
        <v>0</v>
      </c>
      <c r="AB93" s="27">
        <f t="shared" si="19"/>
        <v>0</v>
      </c>
      <c r="AC93" s="24">
        <f t="shared" ref="AC93:AC103" si="20">IF(O15="Eleggibile",1,0)</f>
        <v>0</v>
      </c>
    </row>
    <row r="94" spans="2:29" ht="12.75" hidden="1" customHeight="1">
      <c r="B94" s="1"/>
      <c r="C94" s="7" t="s">
        <v>456</v>
      </c>
      <c r="D94" s="1"/>
      <c r="E94" s="1"/>
      <c r="F94" s="7" t="s">
        <v>493</v>
      </c>
      <c r="G94" s="1"/>
      <c r="H94" s="1"/>
      <c r="I94" s="25" t="s">
        <v>496</v>
      </c>
      <c r="J94" s="24">
        <f t="shared" si="4"/>
        <v>0</v>
      </c>
      <c r="K94" s="24">
        <f t="shared" si="5"/>
        <v>0</v>
      </c>
      <c r="L94" s="24">
        <f t="shared" si="6"/>
        <v>0</v>
      </c>
      <c r="M94" s="24">
        <f t="shared" si="7"/>
        <v>0</v>
      </c>
      <c r="N94" s="27">
        <f t="shared" si="8"/>
        <v>0</v>
      </c>
      <c r="O94" s="27">
        <f t="shared" si="9"/>
        <v>0</v>
      </c>
      <c r="P94" s="27">
        <f t="shared" si="10"/>
        <v>0</v>
      </c>
      <c r="Q94" s="24">
        <f t="shared" si="11"/>
        <v>0</v>
      </c>
      <c r="R94" s="24">
        <f t="shared" si="12"/>
        <v>0</v>
      </c>
      <c r="S94" s="24">
        <f t="shared" si="13"/>
        <v>0</v>
      </c>
      <c r="T94" s="24">
        <f t="shared" si="14"/>
        <v>0</v>
      </c>
      <c r="U94" s="24">
        <f t="shared" si="15"/>
        <v>0</v>
      </c>
      <c r="V94" s="24">
        <f t="shared" si="16"/>
        <v>0</v>
      </c>
      <c r="W94" s="24">
        <f t="shared" si="17"/>
        <v>0</v>
      </c>
      <c r="X94" s="24">
        <f t="shared" si="18"/>
        <v>0</v>
      </c>
      <c r="Y94" s="24">
        <f t="shared" si="19"/>
        <v>0</v>
      </c>
      <c r="Z94" s="24">
        <f t="shared" si="19"/>
        <v>0</v>
      </c>
      <c r="AA94" s="24">
        <f t="shared" si="19"/>
        <v>0</v>
      </c>
      <c r="AB94" s="27">
        <f t="shared" si="19"/>
        <v>0</v>
      </c>
      <c r="AC94" s="24">
        <f t="shared" si="20"/>
        <v>0</v>
      </c>
    </row>
    <row r="95" spans="2:29" ht="12.75" hidden="1" customHeight="1">
      <c r="B95" s="1"/>
      <c r="C95" s="7" t="s">
        <v>457</v>
      </c>
      <c r="D95" s="1"/>
      <c r="E95" s="1"/>
      <c r="F95" s="7" t="s">
        <v>492</v>
      </c>
      <c r="G95" s="1"/>
      <c r="H95" s="1"/>
      <c r="I95" s="25" t="s">
        <v>497</v>
      </c>
      <c r="J95" s="24">
        <f t="shared" si="4"/>
        <v>0</v>
      </c>
      <c r="K95" s="24">
        <f t="shared" si="5"/>
        <v>0</v>
      </c>
      <c r="L95" s="24">
        <f t="shared" si="6"/>
        <v>0</v>
      </c>
      <c r="M95" s="24">
        <f t="shared" si="7"/>
        <v>0</v>
      </c>
      <c r="N95" s="27">
        <f t="shared" si="8"/>
        <v>0</v>
      </c>
      <c r="O95" s="27">
        <f t="shared" si="9"/>
        <v>0</v>
      </c>
      <c r="P95" s="27">
        <f t="shared" si="10"/>
        <v>0</v>
      </c>
      <c r="Q95" s="24">
        <f t="shared" si="11"/>
        <v>0</v>
      </c>
      <c r="R95" s="24">
        <f t="shared" si="12"/>
        <v>0</v>
      </c>
      <c r="S95" s="24">
        <f t="shared" si="13"/>
        <v>0</v>
      </c>
      <c r="T95" s="24">
        <f t="shared" si="14"/>
        <v>0</v>
      </c>
      <c r="U95" s="24">
        <f t="shared" si="15"/>
        <v>0</v>
      </c>
      <c r="V95" s="24">
        <f t="shared" si="16"/>
        <v>0</v>
      </c>
      <c r="W95" s="24">
        <f t="shared" si="17"/>
        <v>0</v>
      </c>
      <c r="X95" s="24">
        <f t="shared" si="18"/>
        <v>0</v>
      </c>
      <c r="Y95" s="24">
        <f t="shared" si="19"/>
        <v>0</v>
      </c>
      <c r="Z95" s="24">
        <f t="shared" si="19"/>
        <v>0</v>
      </c>
      <c r="AA95" s="24">
        <f t="shared" si="19"/>
        <v>0</v>
      </c>
      <c r="AB95" s="27">
        <f t="shared" si="19"/>
        <v>0</v>
      </c>
      <c r="AC95" s="24">
        <f t="shared" si="20"/>
        <v>0</v>
      </c>
    </row>
    <row r="96" spans="2:29" ht="12.75" hidden="1" customHeight="1">
      <c r="B96" s="1"/>
      <c r="C96" s="7" t="s">
        <v>458</v>
      </c>
      <c r="D96" s="1"/>
      <c r="E96" s="1"/>
      <c r="F96" s="7" t="s">
        <v>392</v>
      </c>
      <c r="G96" s="1"/>
      <c r="H96" s="1"/>
      <c r="I96" s="25" t="s">
        <v>498</v>
      </c>
      <c r="J96" s="24">
        <f t="shared" si="4"/>
        <v>0</v>
      </c>
      <c r="K96" s="24">
        <f t="shared" si="5"/>
        <v>0</v>
      </c>
      <c r="L96" s="24">
        <f t="shared" si="6"/>
        <v>0</v>
      </c>
      <c r="M96" s="24">
        <f t="shared" si="7"/>
        <v>0</v>
      </c>
      <c r="N96" s="27">
        <f t="shared" si="8"/>
        <v>0</v>
      </c>
      <c r="O96" s="27">
        <f t="shared" si="9"/>
        <v>0</v>
      </c>
      <c r="P96" s="27">
        <f t="shared" si="10"/>
        <v>0</v>
      </c>
      <c r="Q96" s="24">
        <f t="shared" si="11"/>
        <v>0</v>
      </c>
      <c r="R96" s="24">
        <f t="shared" si="12"/>
        <v>0</v>
      </c>
      <c r="S96" s="24">
        <f t="shared" si="13"/>
        <v>0</v>
      </c>
      <c r="T96" s="24">
        <f t="shared" si="14"/>
        <v>0</v>
      </c>
      <c r="U96" s="24">
        <f t="shared" si="15"/>
        <v>0</v>
      </c>
      <c r="V96" s="24">
        <f t="shared" si="16"/>
        <v>0</v>
      </c>
      <c r="W96" s="24">
        <f t="shared" si="17"/>
        <v>0</v>
      </c>
      <c r="X96" s="24">
        <f t="shared" si="18"/>
        <v>0</v>
      </c>
      <c r="Y96" s="24">
        <f t="shared" si="19"/>
        <v>0</v>
      </c>
      <c r="Z96" s="24">
        <f t="shared" si="19"/>
        <v>0</v>
      </c>
      <c r="AA96" s="24">
        <f t="shared" si="19"/>
        <v>0</v>
      </c>
      <c r="AB96" s="27">
        <f t="shared" si="19"/>
        <v>0</v>
      </c>
      <c r="AC96" s="24">
        <f t="shared" si="20"/>
        <v>0</v>
      </c>
    </row>
    <row r="97" spans="2:29" ht="12.75" hidden="1" customHeight="1">
      <c r="B97" s="1"/>
      <c r="C97" s="1"/>
      <c r="D97" s="1"/>
      <c r="E97" s="1"/>
      <c r="F97" s="7" t="s">
        <v>393</v>
      </c>
      <c r="G97" s="1"/>
      <c r="H97" s="1"/>
      <c r="I97" s="25" t="s">
        <v>499</v>
      </c>
      <c r="J97" s="24">
        <f t="shared" si="4"/>
        <v>0</v>
      </c>
      <c r="K97" s="24">
        <f t="shared" si="5"/>
        <v>0</v>
      </c>
      <c r="L97" s="24">
        <f t="shared" si="6"/>
        <v>0</v>
      </c>
      <c r="M97" s="24">
        <f t="shared" si="7"/>
        <v>0</v>
      </c>
      <c r="N97" s="27">
        <f t="shared" si="8"/>
        <v>0</v>
      </c>
      <c r="O97" s="27">
        <f t="shared" si="9"/>
        <v>0</v>
      </c>
      <c r="P97" s="27">
        <f t="shared" si="10"/>
        <v>0</v>
      </c>
      <c r="Q97" s="24">
        <f t="shared" si="11"/>
        <v>0</v>
      </c>
      <c r="R97" s="24">
        <f t="shared" si="12"/>
        <v>0</v>
      </c>
      <c r="S97" s="24">
        <f t="shared" si="13"/>
        <v>0</v>
      </c>
      <c r="T97" s="24">
        <f t="shared" si="14"/>
        <v>0</v>
      </c>
      <c r="U97" s="24">
        <f t="shared" si="15"/>
        <v>0</v>
      </c>
      <c r="V97" s="24">
        <f t="shared" si="16"/>
        <v>0</v>
      </c>
      <c r="W97" s="24">
        <f t="shared" si="17"/>
        <v>0</v>
      </c>
      <c r="X97" s="24">
        <f t="shared" si="18"/>
        <v>0</v>
      </c>
      <c r="Y97" s="24">
        <f t="shared" si="19"/>
        <v>0</v>
      </c>
      <c r="Z97" s="24">
        <f t="shared" si="19"/>
        <v>0</v>
      </c>
      <c r="AA97" s="24">
        <f t="shared" si="19"/>
        <v>0</v>
      </c>
      <c r="AB97" s="27">
        <f t="shared" si="19"/>
        <v>0</v>
      </c>
      <c r="AC97" s="24">
        <f t="shared" si="20"/>
        <v>0</v>
      </c>
    </row>
    <row r="98" spans="2:29" ht="12.75" hidden="1" customHeight="1">
      <c r="B98" s="1"/>
      <c r="C98" s="7" t="s">
        <v>466</v>
      </c>
      <c r="D98" s="1"/>
      <c r="E98" s="1"/>
      <c r="F98" s="7" t="s">
        <v>394</v>
      </c>
      <c r="G98" s="1"/>
      <c r="H98" s="1"/>
      <c r="I98" s="25" t="s">
        <v>500</v>
      </c>
      <c r="J98" s="24">
        <f t="shared" si="4"/>
        <v>0</v>
      </c>
      <c r="K98" s="24">
        <f t="shared" si="5"/>
        <v>0</v>
      </c>
      <c r="L98" s="24">
        <f t="shared" si="6"/>
        <v>0</v>
      </c>
      <c r="M98" s="24">
        <f t="shared" si="7"/>
        <v>0</v>
      </c>
      <c r="N98" s="27">
        <f t="shared" si="8"/>
        <v>0</v>
      </c>
      <c r="O98" s="27">
        <f t="shared" si="9"/>
        <v>0</v>
      </c>
      <c r="P98" s="27">
        <f t="shared" si="10"/>
        <v>0</v>
      </c>
      <c r="Q98" s="24">
        <f t="shared" si="11"/>
        <v>0</v>
      </c>
      <c r="R98" s="24">
        <f t="shared" si="12"/>
        <v>0</v>
      </c>
      <c r="S98" s="24">
        <f t="shared" si="13"/>
        <v>0</v>
      </c>
      <c r="T98" s="24">
        <f t="shared" si="14"/>
        <v>0</v>
      </c>
      <c r="U98" s="24">
        <f t="shared" si="15"/>
        <v>0</v>
      </c>
      <c r="V98" s="24">
        <f t="shared" si="16"/>
        <v>0</v>
      </c>
      <c r="W98" s="24">
        <f t="shared" si="17"/>
        <v>0</v>
      </c>
      <c r="X98" s="24">
        <f t="shared" si="18"/>
        <v>0</v>
      </c>
      <c r="Y98" s="24">
        <f t="shared" si="19"/>
        <v>0</v>
      </c>
      <c r="Z98" s="24">
        <f t="shared" si="19"/>
        <v>0</v>
      </c>
      <c r="AA98" s="24">
        <f t="shared" si="19"/>
        <v>0</v>
      </c>
      <c r="AB98" s="27">
        <f t="shared" si="19"/>
        <v>0</v>
      </c>
      <c r="AC98" s="24">
        <f t="shared" si="20"/>
        <v>0</v>
      </c>
    </row>
    <row r="99" spans="2:29" ht="12.75" hidden="1" customHeight="1">
      <c r="B99" s="1"/>
      <c r="C99" s="6" t="s">
        <v>5</v>
      </c>
      <c r="D99" s="1"/>
      <c r="E99" s="1"/>
      <c r="F99" s="7" t="s">
        <v>395</v>
      </c>
      <c r="G99" s="1"/>
      <c r="H99" s="1"/>
      <c r="I99" s="25" t="s">
        <v>501</v>
      </c>
      <c r="J99" s="24">
        <f t="shared" si="4"/>
        <v>0</v>
      </c>
      <c r="K99" s="24">
        <f t="shared" si="5"/>
        <v>0</v>
      </c>
      <c r="L99" s="24">
        <f t="shared" si="6"/>
        <v>0</v>
      </c>
      <c r="M99" s="24">
        <f t="shared" si="7"/>
        <v>0</v>
      </c>
      <c r="N99" s="27">
        <f t="shared" si="8"/>
        <v>0</v>
      </c>
      <c r="O99" s="27">
        <f t="shared" si="9"/>
        <v>0</v>
      </c>
      <c r="P99" s="27">
        <f t="shared" si="10"/>
        <v>0</v>
      </c>
      <c r="Q99" s="24">
        <f t="shared" si="11"/>
        <v>0</v>
      </c>
      <c r="R99" s="24">
        <f t="shared" si="12"/>
        <v>0</v>
      </c>
      <c r="S99" s="24">
        <f t="shared" si="13"/>
        <v>0</v>
      </c>
      <c r="T99" s="24">
        <f t="shared" si="14"/>
        <v>0</v>
      </c>
      <c r="U99" s="24">
        <f t="shared" si="15"/>
        <v>0</v>
      </c>
      <c r="V99" s="24">
        <f t="shared" si="16"/>
        <v>0</v>
      </c>
      <c r="W99" s="24">
        <f t="shared" si="17"/>
        <v>0</v>
      </c>
      <c r="X99" s="24">
        <f t="shared" si="18"/>
        <v>0</v>
      </c>
      <c r="Y99" s="24">
        <f t="shared" si="19"/>
        <v>0</v>
      </c>
      <c r="Z99" s="24">
        <f t="shared" si="19"/>
        <v>0</v>
      </c>
      <c r="AA99" s="24">
        <f t="shared" si="19"/>
        <v>0</v>
      </c>
      <c r="AB99" s="27">
        <f t="shared" si="19"/>
        <v>0</v>
      </c>
      <c r="AC99" s="24">
        <f t="shared" si="20"/>
        <v>0</v>
      </c>
    </row>
    <row r="100" spans="2:29" ht="12.75" hidden="1" customHeight="1">
      <c r="B100" s="1"/>
      <c r="C100" s="6" t="s">
        <v>6</v>
      </c>
      <c r="D100" s="1"/>
      <c r="E100" s="1"/>
      <c r="F100" s="7" t="s">
        <v>507</v>
      </c>
      <c r="G100" s="1"/>
      <c r="H100" s="1"/>
      <c r="I100" s="25" t="s">
        <v>502</v>
      </c>
      <c r="J100" s="24">
        <f t="shared" si="4"/>
        <v>0</v>
      </c>
      <c r="K100" s="24">
        <f t="shared" si="5"/>
        <v>0</v>
      </c>
      <c r="L100" s="24">
        <f t="shared" si="6"/>
        <v>0</v>
      </c>
      <c r="M100" s="24">
        <f t="shared" si="7"/>
        <v>0</v>
      </c>
      <c r="N100" s="27">
        <f t="shared" si="8"/>
        <v>0</v>
      </c>
      <c r="O100" s="27">
        <f t="shared" si="9"/>
        <v>0</v>
      </c>
      <c r="P100" s="27">
        <f t="shared" si="10"/>
        <v>0</v>
      </c>
      <c r="Q100" s="24">
        <f t="shared" si="11"/>
        <v>0</v>
      </c>
      <c r="R100" s="24">
        <f t="shared" si="12"/>
        <v>0</v>
      </c>
      <c r="S100" s="24">
        <f t="shared" si="13"/>
        <v>0</v>
      </c>
      <c r="T100" s="24">
        <f t="shared" si="14"/>
        <v>0</v>
      </c>
      <c r="U100" s="24">
        <f t="shared" si="15"/>
        <v>0</v>
      </c>
      <c r="V100" s="24">
        <f t="shared" si="16"/>
        <v>0</v>
      </c>
      <c r="W100" s="24">
        <f t="shared" si="17"/>
        <v>0</v>
      </c>
      <c r="X100" s="24">
        <f t="shared" si="18"/>
        <v>0</v>
      </c>
      <c r="Y100" s="24">
        <f t="shared" si="19"/>
        <v>0</v>
      </c>
      <c r="Z100" s="24">
        <f t="shared" si="19"/>
        <v>0</v>
      </c>
      <c r="AA100" s="24">
        <f t="shared" si="19"/>
        <v>0</v>
      </c>
      <c r="AB100" s="27">
        <f t="shared" si="19"/>
        <v>0</v>
      </c>
      <c r="AC100" s="24">
        <f t="shared" si="20"/>
        <v>0</v>
      </c>
    </row>
    <row r="101" spans="2:29" ht="12.75" hidden="1" customHeight="1">
      <c r="B101" s="1"/>
      <c r="C101" s="6" t="s">
        <v>7</v>
      </c>
      <c r="D101" s="1"/>
      <c r="E101" s="1"/>
      <c r="F101" s="7" t="s">
        <v>396</v>
      </c>
      <c r="G101" s="1"/>
      <c r="H101" s="1"/>
      <c r="I101" s="25" t="s">
        <v>503</v>
      </c>
      <c r="J101" s="24">
        <f t="shared" si="4"/>
        <v>0</v>
      </c>
      <c r="K101" s="24">
        <f t="shared" si="5"/>
        <v>0</v>
      </c>
      <c r="L101" s="24">
        <f t="shared" si="6"/>
        <v>0</v>
      </c>
      <c r="M101" s="24">
        <f t="shared" si="7"/>
        <v>0</v>
      </c>
      <c r="N101" s="27">
        <f t="shared" si="8"/>
        <v>0</v>
      </c>
      <c r="O101" s="27">
        <f t="shared" si="9"/>
        <v>0</v>
      </c>
      <c r="P101" s="27">
        <f t="shared" si="10"/>
        <v>0</v>
      </c>
      <c r="Q101" s="24">
        <f t="shared" si="11"/>
        <v>0</v>
      </c>
      <c r="R101" s="24">
        <f t="shared" si="12"/>
        <v>0</v>
      </c>
      <c r="S101" s="24">
        <f t="shared" si="13"/>
        <v>0</v>
      </c>
      <c r="T101" s="24">
        <f t="shared" si="14"/>
        <v>0</v>
      </c>
      <c r="U101" s="24">
        <f t="shared" si="15"/>
        <v>0</v>
      </c>
      <c r="V101" s="24">
        <f t="shared" si="16"/>
        <v>0</v>
      </c>
      <c r="W101" s="24">
        <f t="shared" si="17"/>
        <v>0</v>
      </c>
      <c r="X101" s="24">
        <f t="shared" si="18"/>
        <v>0</v>
      </c>
      <c r="Y101" s="24">
        <f t="shared" si="19"/>
        <v>0</v>
      </c>
      <c r="Z101" s="24">
        <f t="shared" si="19"/>
        <v>0</v>
      </c>
      <c r="AA101" s="24">
        <f t="shared" si="19"/>
        <v>0</v>
      </c>
      <c r="AB101" s="27">
        <f t="shared" si="19"/>
        <v>0</v>
      </c>
      <c r="AC101" s="24">
        <f t="shared" si="20"/>
        <v>0</v>
      </c>
    </row>
    <row r="102" spans="2:29" ht="12.75" hidden="1" customHeight="1">
      <c r="B102" s="1"/>
      <c r="C102" s="6" t="s">
        <v>381</v>
      </c>
      <c r="D102" s="1"/>
      <c r="E102" s="1"/>
      <c r="F102" s="1"/>
      <c r="G102" s="1"/>
      <c r="H102" s="1"/>
      <c r="I102" s="25" t="s">
        <v>504</v>
      </c>
      <c r="J102" s="24">
        <f t="shared" si="4"/>
        <v>0</v>
      </c>
      <c r="K102" s="24">
        <f t="shared" si="5"/>
        <v>0</v>
      </c>
      <c r="L102" s="24">
        <f t="shared" si="6"/>
        <v>0</v>
      </c>
      <c r="M102" s="24">
        <f t="shared" si="7"/>
        <v>0</v>
      </c>
      <c r="N102" s="27">
        <f t="shared" si="8"/>
        <v>0</v>
      </c>
      <c r="O102" s="27">
        <f t="shared" si="9"/>
        <v>0</v>
      </c>
      <c r="P102" s="27">
        <f t="shared" si="10"/>
        <v>0</v>
      </c>
      <c r="Q102" s="24">
        <f t="shared" si="11"/>
        <v>0</v>
      </c>
      <c r="R102" s="24">
        <f t="shared" si="12"/>
        <v>0</v>
      </c>
      <c r="S102" s="24">
        <f t="shared" si="13"/>
        <v>0</v>
      </c>
      <c r="T102" s="24">
        <f t="shared" si="14"/>
        <v>0</v>
      </c>
      <c r="U102" s="24">
        <f t="shared" si="15"/>
        <v>0</v>
      </c>
      <c r="V102" s="24">
        <f t="shared" si="16"/>
        <v>0</v>
      </c>
      <c r="W102" s="24">
        <f t="shared" si="17"/>
        <v>0</v>
      </c>
      <c r="X102" s="24">
        <f t="shared" si="18"/>
        <v>0</v>
      </c>
      <c r="Y102" s="24">
        <f t="shared" si="19"/>
        <v>0</v>
      </c>
      <c r="Z102" s="24">
        <f t="shared" si="19"/>
        <v>0</v>
      </c>
      <c r="AA102" s="24">
        <f t="shared" si="19"/>
        <v>0</v>
      </c>
      <c r="AB102" s="27">
        <f t="shared" si="19"/>
        <v>0</v>
      </c>
      <c r="AC102" s="24">
        <f t="shared" si="20"/>
        <v>0</v>
      </c>
    </row>
    <row r="103" spans="2:29" ht="12.75" hidden="1" customHeight="1">
      <c r="B103" s="1"/>
      <c r="C103" s="6" t="s">
        <v>382</v>
      </c>
      <c r="D103" s="1"/>
      <c r="E103" s="1"/>
      <c r="F103" s="38" t="s">
        <v>470</v>
      </c>
      <c r="G103" s="1"/>
      <c r="H103" s="1"/>
      <c r="I103" s="25" t="s">
        <v>505</v>
      </c>
      <c r="J103" s="24">
        <f t="shared" si="4"/>
        <v>0</v>
      </c>
      <c r="K103" s="24">
        <f t="shared" si="5"/>
        <v>0</v>
      </c>
      <c r="L103" s="24">
        <f>IF(C25="Contributo su rivista scientifica ANVUR indicizzata ISI-SCOPUS - Q1 (bibl.)",1,0)</f>
        <v>0</v>
      </c>
      <c r="M103" s="24">
        <f t="shared" si="7"/>
        <v>0</v>
      </c>
      <c r="N103" s="27">
        <f t="shared" si="8"/>
        <v>0</v>
      </c>
      <c r="O103" s="27">
        <f>IF(C25="Contributo su rivista scientifica ANVUR indicizzata ISI-SCOPUS - Q4 (bibl.)",1,0)</f>
        <v>0</v>
      </c>
      <c r="P103" s="27">
        <f t="shared" si="10"/>
        <v>0</v>
      </c>
      <c r="Q103" s="24">
        <f t="shared" si="11"/>
        <v>0</v>
      </c>
      <c r="R103" s="24">
        <f t="shared" si="12"/>
        <v>0</v>
      </c>
      <c r="S103" s="24">
        <f t="shared" si="13"/>
        <v>0</v>
      </c>
      <c r="T103" s="24">
        <f>IF(C25="Capitolo di libro",1,0)</f>
        <v>0</v>
      </c>
      <c r="U103" s="24">
        <f t="shared" si="15"/>
        <v>0</v>
      </c>
      <c r="V103" s="24">
        <f t="shared" si="16"/>
        <v>0</v>
      </c>
      <c r="W103" s="24">
        <f t="shared" si="17"/>
        <v>0</v>
      </c>
      <c r="X103" s="24">
        <f t="shared" si="18"/>
        <v>0</v>
      </c>
      <c r="Y103" s="24">
        <f t="shared" si="19"/>
        <v>0</v>
      </c>
      <c r="Z103" s="24">
        <f t="shared" si="19"/>
        <v>0</v>
      </c>
      <c r="AA103" s="24">
        <f t="shared" si="19"/>
        <v>0</v>
      </c>
      <c r="AB103" s="27">
        <f t="shared" si="19"/>
        <v>0</v>
      </c>
      <c r="AC103" s="24">
        <f t="shared" si="20"/>
        <v>0</v>
      </c>
    </row>
    <row r="104" spans="2:29" ht="12.75" hidden="1" customHeight="1">
      <c r="B104" s="1"/>
      <c r="C104" s="6" t="s">
        <v>383</v>
      </c>
      <c r="D104" s="1"/>
      <c r="E104" s="1"/>
      <c r="F104" s="38" t="s">
        <v>460</v>
      </c>
      <c r="G104" s="1"/>
      <c r="H104" s="1"/>
      <c r="I104" s="26" t="s">
        <v>506</v>
      </c>
      <c r="J104" s="26">
        <f>SUM(J92:J103)</f>
        <v>0</v>
      </c>
      <c r="K104" s="26">
        <f>SUM(K92:K103)</f>
        <v>0</v>
      </c>
      <c r="L104" s="26">
        <f t="shared" ref="L104:AC104" si="21">SUM(L92:L103)</f>
        <v>0</v>
      </c>
      <c r="M104" s="26">
        <f t="shared" si="21"/>
        <v>0</v>
      </c>
      <c r="N104" s="26">
        <f t="shared" si="21"/>
        <v>0</v>
      </c>
      <c r="O104" s="26">
        <f t="shared" si="21"/>
        <v>0</v>
      </c>
      <c r="P104" s="26">
        <f t="shared" si="21"/>
        <v>0</v>
      </c>
      <c r="Q104" s="26">
        <f t="shared" si="21"/>
        <v>0</v>
      </c>
      <c r="R104" s="26">
        <f t="shared" si="21"/>
        <v>0</v>
      </c>
      <c r="S104" s="26">
        <f t="shared" si="21"/>
        <v>0</v>
      </c>
      <c r="T104" s="26">
        <f t="shared" si="21"/>
        <v>0</v>
      </c>
      <c r="U104" s="26">
        <f t="shared" si="21"/>
        <v>0</v>
      </c>
      <c r="V104" s="26">
        <f t="shared" si="21"/>
        <v>0</v>
      </c>
      <c r="W104" s="26">
        <f t="shared" si="21"/>
        <v>0</v>
      </c>
      <c r="X104" s="26">
        <f t="shared" si="21"/>
        <v>0</v>
      </c>
      <c r="Y104" s="26">
        <f t="shared" si="21"/>
        <v>0</v>
      </c>
      <c r="Z104" s="26">
        <f t="shared" si="21"/>
        <v>0</v>
      </c>
      <c r="AA104" s="26">
        <f t="shared" si="21"/>
        <v>0</v>
      </c>
      <c r="AB104" s="26">
        <f t="shared" si="21"/>
        <v>0</v>
      </c>
      <c r="AC104" s="26">
        <f t="shared" si="21"/>
        <v>0</v>
      </c>
    </row>
    <row r="105" spans="2:29" ht="12.75" hidden="1" customHeight="1">
      <c r="B105" s="1"/>
      <c r="C105" s="6" t="s">
        <v>384</v>
      </c>
      <c r="D105" s="1"/>
      <c r="E105" s="1"/>
      <c r="F105" s="38" t="s">
        <v>459</v>
      </c>
      <c r="G105" s="1"/>
      <c r="H105" s="1"/>
      <c r="I105" s="31" t="s">
        <v>513</v>
      </c>
      <c r="J105" s="32">
        <f>SUM(J104:X104)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9" ht="12.75" hidden="1" customHeight="1">
      <c r="B106" s="1"/>
      <c r="C106" s="6" t="s">
        <v>385</v>
      </c>
      <c r="D106" s="1"/>
      <c r="E106" s="1"/>
      <c r="F106" s="38" t="s">
        <v>461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9" ht="12.75" hidden="1" customHeight="1">
      <c r="B107" s="1"/>
      <c r="C107" s="6" t="s">
        <v>386</v>
      </c>
      <c r="D107" s="1"/>
      <c r="E107" s="1"/>
      <c r="F107" s="38" t="s">
        <v>462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9" ht="12.75" hidden="1" customHeight="1">
      <c r="B108" s="1"/>
      <c r="C108" s="6" t="s">
        <v>387</v>
      </c>
      <c r="D108" s="1"/>
      <c r="E108" s="1"/>
      <c r="F108" s="1"/>
      <c r="G108" s="1"/>
      <c r="H108" s="1"/>
      <c r="I108" s="144" t="s">
        <v>508</v>
      </c>
      <c r="J108" s="99" t="s">
        <v>400</v>
      </c>
      <c r="K108" s="114" t="s">
        <v>544</v>
      </c>
      <c r="L108" s="114" t="s">
        <v>548</v>
      </c>
      <c r="M108" s="114" t="s">
        <v>545</v>
      </c>
      <c r="N108" s="114" t="s">
        <v>546</v>
      </c>
      <c r="O108" s="114" t="s">
        <v>547</v>
      </c>
      <c r="P108" s="99" t="s">
        <v>396</v>
      </c>
      <c r="Q108" s="1"/>
      <c r="S108" s="141" t="s">
        <v>530</v>
      </c>
      <c r="T108" s="71" t="s">
        <v>460</v>
      </c>
      <c r="U108" s="74" t="s">
        <v>459</v>
      </c>
      <c r="V108" s="74" t="s">
        <v>461</v>
      </c>
      <c r="W108" s="74" t="s">
        <v>462</v>
      </c>
    </row>
    <row r="109" spans="2:29" ht="12.75" hidden="1" customHeight="1">
      <c r="B109" s="1"/>
      <c r="C109" s="6" t="s">
        <v>388</v>
      </c>
      <c r="D109" s="1"/>
      <c r="E109" s="1"/>
      <c r="F109" s="7" t="s">
        <v>471</v>
      </c>
      <c r="G109" s="1"/>
      <c r="H109" s="1"/>
      <c r="I109" s="145"/>
      <c r="J109" s="100"/>
      <c r="K109" s="100"/>
      <c r="L109" s="100"/>
      <c r="M109" s="100"/>
      <c r="N109" s="100"/>
      <c r="O109" s="100"/>
      <c r="P109" s="100"/>
      <c r="Q109" s="1"/>
      <c r="S109" s="142"/>
      <c r="T109" s="72"/>
      <c r="U109" s="75"/>
      <c r="V109" s="75"/>
      <c r="W109" s="75"/>
    </row>
    <row r="110" spans="2:29" ht="12.75" hidden="1" customHeight="1">
      <c r="B110" s="1"/>
      <c r="C110" s="6" t="s">
        <v>389</v>
      </c>
      <c r="D110" s="1"/>
      <c r="E110" s="1"/>
      <c r="F110" s="7" t="s">
        <v>400</v>
      </c>
      <c r="G110" s="1"/>
      <c r="H110" s="1"/>
      <c r="I110" s="146"/>
      <c r="J110" s="101"/>
      <c r="K110" s="101"/>
      <c r="L110" s="101"/>
      <c r="M110" s="101"/>
      <c r="N110" s="101"/>
      <c r="O110" s="101"/>
      <c r="P110" s="101"/>
      <c r="Q110" s="1"/>
      <c r="S110" s="143"/>
      <c r="T110" s="73"/>
      <c r="U110" s="75"/>
      <c r="V110" s="75"/>
      <c r="W110" s="75"/>
    </row>
    <row r="111" spans="2:29" ht="12.75" hidden="1" customHeight="1">
      <c r="B111" s="1"/>
      <c r="C111" s="6" t="s">
        <v>390</v>
      </c>
      <c r="D111" s="1"/>
      <c r="E111" s="1"/>
      <c r="F111" s="7" t="s">
        <v>544</v>
      </c>
      <c r="G111" s="1"/>
      <c r="H111" s="1"/>
      <c r="I111" s="25" t="s">
        <v>494</v>
      </c>
      <c r="J111" s="24">
        <f t="shared" ref="J111:J122" si="22">IF(J14="I - Diritti umani",1,0)</f>
        <v>0</v>
      </c>
      <c r="K111" s="24">
        <f>IF(J14="II - Salute, sicurezza e benessere",1,0)</f>
        <v>0</v>
      </c>
      <c r="L111" s="24">
        <f>IF(J14="III - Progresso e innovazione tecnologica",1,0)</f>
        <v>0</v>
      </c>
      <c r="M111" s="24">
        <f>IF(J14="IV - Culture e società in trasformazione",1,0)</f>
        <v>0</v>
      </c>
      <c r="N111" s="24">
        <f>IF(J14="V - Imprese, mercati e PA",1,0)</f>
        <v>0</v>
      </c>
      <c r="O111" s="24">
        <f>IF(J14="VI -  Sviluppo sostenibile",1,0)</f>
        <v>0</v>
      </c>
      <c r="P111" s="24">
        <f t="shared" ref="P111:P122" si="23">IF(J14="Altro",1,0)</f>
        <v>0</v>
      </c>
      <c r="Q111" s="1"/>
      <c r="S111" s="25" t="s">
        <v>494</v>
      </c>
      <c r="T111" s="24" t="e">
        <f>IF(#REF!="Q1",1,0)</f>
        <v>#REF!</v>
      </c>
      <c r="U111" s="24" t="e">
        <f>IF(#REF!="Q2",1,0)</f>
        <v>#REF!</v>
      </c>
      <c r="V111" s="24" t="e">
        <f>IF(#REF!="Q3",1,0)</f>
        <v>#REF!</v>
      </c>
      <c r="W111" s="24" t="e">
        <f>IF(#REF!="Q4",1,0)</f>
        <v>#REF!</v>
      </c>
    </row>
    <row r="112" spans="2:29" ht="12.75" hidden="1" customHeight="1">
      <c r="B112" s="1"/>
      <c r="C112" s="6" t="s">
        <v>391</v>
      </c>
      <c r="D112" s="1"/>
      <c r="E112" s="1"/>
      <c r="F112" s="7" t="s">
        <v>548</v>
      </c>
      <c r="G112" s="1"/>
      <c r="H112" s="1"/>
      <c r="I112" s="25" t="s">
        <v>495</v>
      </c>
      <c r="J112" s="24">
        <f t="shared" si="22"/>
        <v>0</v>
      </c>
      <c r="K112" s="24">
        <f t="shared" ref="K112:K122" si="24">IF(J15="II - Salute, sicurezza e benessere",1,0)</f>
        <v>0</v>
      </c>
      <c r="L112" s="24">
        <f t="shared" ref="L112:L122" si="25">IF(J15="III - Progresso e innovazione tecnologica",1,0)</f>
        <v>0</v>
      </c>
      <c r="M112" s="24">
        <f t="shared" ref="M112:M122" si="26">IF(J15="IV - Culture e società in trasformazione",1,0)</f>
        <v>0</v>
      </c>
      <c r="N112" s="24">
        <f t="shared" ref="N112:N122" si="27">IF(J15="V - Imprese, mercati e PA",1,0)</f>
        <v>0</v>
      </c>
      <c r="O112" s="24">
        <f t="shared" ref="O112:O122" si="28">IF(J15="VI -  Sviluppo sostenibile",1,0)</f>
        <v>0</v>
      </c>
      <c r="P112" s="24">
        <f t="shared" si="23"/>
        <v>0</v>
      </c>
      <c r="Q112" s="1"/>
      <c r="S112" s="25" t="s">
        <v>495</v>
      </c>
      <c r="T112" s="24" t="e">
        <f>IF(#REF!="Q1",1,0)</f>
        <v>#REF!</v>
      </c>
      <c r="U112" s="24" t="e">
        <f>IF(#REF!="Q2",1,0)</f>
        <v>#REF!</v>
      </c>
      <c r="V112" s="24" t="e">
        <f>IF(#REF!="Q3",1,0)</f>
        <v>#REF!</v>
      </c>
      <c r="W112" s="24" t="e">
        <f>IF(#REF!="Q4",1,0)</f>
        <v>#REF!</v>
      </c>
    </row>
    <row r="113" spans="2:23" ht="12.75" hidden="1" customHeight="1">
      <c r="B113" s="1"/>
      <c r="C113" s="1"/>
      <c r="D113" s="1"/>
      <c r="E113" s="1"/>
      <c r="F113" s="7" t="s">
        <v>545</v>
      </c>
      <c r="G113" s="1"/>
      <c r="H113" s="1"/>
      <c r="I113" s="25" t="s">
        <v>496</v>
      </c>
      <c r="J113" s="24">
        <f t="shared" si="22"/>
        <v>0</v>
      </c>
      <c r="K113" s="24">
        <f t="shared" si="24"/>
        <v>0</v>
      </c>
      <c r="L113" s="24">
        <f t="shared" si="25"/>
        <v>0</v>
      </c>
      <c r="M113" s="24">
        <f t="shared" si="26"/>
        <v>0</v>
      </c>
      <c r="N113" s="24">
        <f t="shared" si="27"/>
        <v>0</v>
      </c>
      <c r="O113" s="24">
        <f t="shared" si="28"/>
        <v>0</v>
      </c>
      <c r="P113" s="24">
        <f t="shared" si="23"/>
        <v>0</v>
      </c>
      <c r="Q113" s="1"/>
      <c r="S113" s="25" t="s">
        <v>496</v>
      </c>
      <c r="T113" s="24" t="e">
        <f>IF(#REF!="Q1",1,0)</f>
        <v>#REF!</v>
      </c>
      <c r="U113" s="24" t="e">
        <f>IF(#REF!="Q2",1,0)</f>
        <v>#REF!</v>
      </c>
      <c r="V113" s="24" t="e">
        <f>IF(#REF!="Q3",1,0)</f>
        <v>#REF!</v>
      </c>
      <c r="W113" s="24" t="e">
        <f>IF(#REF!="Q4",1,0)</f>
        <v>#REF!</v>
      </c>
    </row>
    <row r="114" spans="2:23" ht="12.75" hidden="1" customHeight="1">
      <c r="B114" s="1"/>
      <c r="C114" s="7" t="s">
        <v>467</v>
      </c>
      <c r="D114" s="1"/>
      <c r="E114" s="1"/>
      <c r="F114" s="7" t="s">
        <v>546</v>
      </c>
      <c r="G114" s="1"/>
      <c r="H114" s="1"/>
      <c r="I114" s="25" t="s">
        <v>497</v>
      </c>
      <c r="J114" s="24">
        <f t="shared" si="22"/>
        <v>0</v>
      </c>
      <c r="K114" s="24">
        <f t="shared" si="24"/>
        <v>0</v>
      </c>
      <c r="L114" s="24">
        <f t="shared" si="25"/>
        <v>0</v>
      </c>
      <c r="M114" s="24">
        <f t="shared" si="26"/>
        <v>0</v>
      </c>
      <c r="N114" s="24">
        <f t="shared" si="27"/>
        <v>0</v>
      </c>
      <c r="O114" s="24">
        <f t="shared" si="28"/>
        <v>0</v>
      </c>
      <c r="P114" s="24">
        <f t="shared" si="23"/>
        <v>0</v>
      </c>
      <c r="Q114" s="1"/>
      <c r="S114" s="25" t="s">
        <v>497</v>
      </c>
      <c r="T114" s="24" t="e">
        <f>IF(#REF!="Q1",1,0)</f>
        <v>#REF!</v>
      </c>
      <c r="U114" s="24" t="e">
        <f>IF(#REF!="Q2",1,0)</f>
        <v>#REF!</v>
      </c>
      <c r="V114" s="24" t="e">
        <f>IF(#REF!="Q3",1,0)</f>
        <v>#REF!</v>
      </c>
      <c r="W114" s="24" t="e">
        <f>IF(#REF!="Q4",1,0)</f>
        <v>#REF!</v>
      </c>
    </row>
    <row r="115" spans="2:23" ht="12.75" hidden="1" customHeight="1">
      <c r="B115" s="1"/>
      <c r="C115" s="6" t="s">
        <v>8</v>
      </c>
      <c r="D115" s="1"/>
      <c r="E115" s="1"/>
      <c r="F115" s="7" t="s">
        <v>547</v>
      </c>
      <c r="G115" s="1"/>
      <c r="H115" s="1"/>
      <c r="I115" s="25" t="s">
        <v>498</v>
      </c>
      <c r="J115" s="24">
        <f t="shared" si="22"/>
        <v>0</v>
      </c>
      <c r="K115" s="24">
        <f t="shared" si="24"/>
        <v>0</v>
      </c>
      <c r="L115" s="24">
        <f t="shared" si="25"/>
        <v>0</v>
      </c>
      <c r="M115" s="24">
        <f t="shared" si="26"/>
        <v>0</v>
      </c>
      <c r="N115" s="24">
        <f t="shared" si="27"/>
        <v>0</v>
      </c>
      <c r="O115" s="24">
        <f t="shared" si="28"/>
        <v>0</v>
      </c>
      <c r="P115" s="24">
        <f t="shared" si="23"/>
        <v>0</v>
      </c>
      <c r="Q115" s="1"/>
      <c r="S115" s="25" t="s">
        <v>498</v>
      </c>
      <c r="T115" s="24" t="e">
        <f>IF(#REF!="Q1",1,0)</f>
        <v>#REF!</v>
      </c>
      <c r="U115" s="24" t="e">
        <f>IF(#REF!="Q2",1,0)</f>
        <v>#REF!</v>
      </c>
      <c r="V115" s="24" t="e">
        <f>IF(#REF!="Q3",1,0)</f>
        <v>#REF!</v>
      </c>
      <c r="W115" s="24" t="e">
        <f>IF(#REF!="Q4",1,0)</f>
        <v>#REF!</v>
      </c>
    </row>
    <row r="116" spans="2:23" ht="12.75" hidden="1" customHeight="1">
      <c r="B116" s="1"/>
      <c r="C116" s="6" t="s">
        <v>9</v>
      </c>
      <c r="D116" s="1"/>
      <c r="E116" s="1"/>
      <c r="F116" s="7" t="s">
        <v>396</v>
      </c>
      <c r="G116" s="1"/>
      <c r="H116" s="1"/>
      <c r="I116" s="25" t="s">
        <v>499</v>
      </c>
      <c r="J116" s="24">
        <f t="shared" si="22"/>
        <v>0</v>
      </c>
      <c r="K116" s="24">
        <f t="shared" si="24"/>
        <v>0</v>
      </c>
      <c r="L116" s="24">
        <f t="shared" si="25"/>
        <v>0</v>
      </c>
      <c r="M116" s="24">
        <f t="shared" si="26"/>
        <v>0</v>
      </c>
      <c r="N116" s="24">
        <f t="shared" si="27"/>
        <v>0</v>
      </c>
      <c r="O116" s="24">
        <f t="shared" si="28"/>
        <v>0</v>
      </c>
      <c r="P116" s="24">
        <f t="shared" si="23"/>
        <v>0</v>
      </c>
      <c r="Q116" s="1"/>
      <c r="S116" s="25" t="s">
        <v>499</v>
      </c>
      <c r="T116" s="24" t="e">
        <f>IF(#REF!="Q1",1,0)</f>
        <v>#REF!</v>
      </c>
      <c r="U116" s="24" t="e">
        <f>IF(#REF!="Q2",1,0)</f>
        <v>#REF!</v>
      </c>
      <c r="V116" s="24" t="e">
        <f>IF(#REF!="Q3",1,0)</f>
        <v>#REF!</v>
      </c>
      <c r="W116" s="24" t="e">
        <f>IF(#REF!="Q4",1,0)</f>
        <v>#REF!</v>
      </c>
    </row>
    <row r="117" spans="2:23" ht="12.75" hidden="1" customHeight="1">
      <c r="B117" s="1"/>
      <c r="C117" s="6" t="s">
        <v>10</v>
      </c>
      <c r="D117" s="1"/>
      <c r="E117" s="1"/>
      <c r="F117" s="7" t="s">
        <v>468</v>
      </c>
      <c r="G117" s="1"/>
      <c r="H117" s="1"/>
      <c r="I117" s="25" t="s">
        <v>500</v>
      </c>
      <c r="J117" s="24">
        <f t="shared" si="22"/>
        <v>0</v>
      </c>
      <c r="K117" s="24">
        <f t="shared" si="24"/>
        <v>0</v>
      </c>
      <c r="L117" s="24">
        <f t="shared" si="25"/>
        <v>0</v>
      </c>
      <c r="M117" s="24">
        <f t="shared" si="26"/>
        <v>0</v>
      </c>
      <c r="N117" s="24">
        <f t="shared" si="27"/>
        <v>0</v>
      </c>
      <c r="O117" s="24">
        <f t="shared" si="28"/>
        <v>0</v>
      </c>
      <c r="P117" s="24">
        <f t="shared" si="23"/>
        <v>0</v>
      </c>
      <c r="Q117" s="1"/>
      <c r="S117" s="25" t="s">
        <v>500</v>
      </c>
      <c r="T117" s="24" t="e">
        <f>IF(#REF!="Q1",1,0)</f>
        <v>#REF!</v>
      </c>
      <c r="U117" s="24" t="e">
        <f>IF(#REF!="Q2",1,0)</f>
        <v>#REF!</v>
      </c>
      <c r="V117" s="24" t="e">
        <f>IF(#REF!="Q3",1,0)</f>
        <v>#REF!</v>
      </c>
      <c r="W117" s="24" t="e">
        <f>IF(#REF!="Q4",1,0)</f>
        <v>#REF!</v>
      </c>
    </row>
    <row r="118" spans="2:23" ht="12.75" hidden="1" customHeight="1">
      <c r="B118" s="1"/>
      <c r="C118" s="6" t="s">
        <v>11</v>
      </c>
      <c r="D118" s="1"/>
      <c r="E118" s="1"/>
      <c r="F118" s="7" t="s">
        <v>406</v>
      </c>
      <c r="G118" s="1"/>
      <c r="H118" s="1"/>
      <c r="I118" s="25" t="s">
        <v>501</v>
      </c>
      <c r="J118" s="24">
        <f t="shared" si="22"/>
        <v>0</v>
      </c>
      <c r="K118" s="24">
        <f t="shared" si="24"/>
        <v>0</v>
      </c>
      <c r="L118" s="24">
        <f t="shared" si="25"/>
        <v>0</v>
      </c>
      <c r="M118" s="24">
        <f t="shared" si="26"/>
        <v>0</v>
      </c>
      <c r="N118" s="24">
        <f t="shared" si="27"/>
        <v>0</v>
      </c>
      <c r="O118" s="24">
        <f t="shared" si="28"/>
        <v>0</v>
      </c>
      <c r="P118" s="24">
        <f t="shared" si="23"/>
        <v>0</v>
      </c>
      <c r="Q118" s="1"/>
      <c r="S118" s="25" t="s">
        <v>501</v>
      </c>
      <c r="T118" s="24" t="e">
        <f>IF(#REF!="Q1",1,0)</f>
        <v>#REF!</v>
      </c>
      <c r="U118" s="24" t="e">
        <f>IF(#REF!="Q2",1,0)</f>
        <v>#REF!</v>
      </c>
      <c r="V118" s="24" t="e">
        <f>IF(#REF!="Q3",1,0)</f>
        <v>#REF!</v>
      </c>
      <c r="W118" s="24" t="e">
        <f>IF(#REF!="Q4",1,0)</f>
        <v>#REF!</v>
      </c>
    </row>
    <row r="119" spans="2:23" ht="12.75" hidden="1" customHeight="1">
      <c r="B119" s="1"/>
      <c r="C119" s="6" t="s">
        <v>12</v>
      </c>
      <c r="D119" s="1"/>
      <c r="E119" s="1"/>
      <c r="F119" s="7" t="s">
        <v>407</v>
      </c>
      <c r="G119" s="1"/>
      <c r="H119" s="1"/>
      <c r="I119" s="25" t="s">
        <v>502</v>
      </c>
      <c r="J119" s="24">
        <f t="shared" si="22"/>
        <v>0</v>
      </c>
      <c r="K119" s="24">
        <f t="shared" si="24"/>
        <v>0</v>
      </c>
      <c r="L119" s="24">
        <f t="shared" si="25"/>
        <v>0</v>
      </c>
      <c r="M119" s="24">
        <f t="shared" si="26"/>
        <v>0</v>
      </c>
      <c r="N119" s="24">
        <f t="shared" si="27"/>
        <v>0</v>
      </c>
      <c r="O119" s="24">
        <f t="shared" si="28"/>
        <v>0</v>
      </c>
      <c r="P119" s="24">
        <f t="shared" si="23"/>
        <v>0</v>
      </c>
      <c r="Q119" s="1"/>
      <c r="S119" s="25" t="s">
        <v>502</v>
      </c>
      <c r="T119" s="24" t="e">
        <f>IF(#REF!="Q1",1,0)</f>
        <v>#REF!</v>
      </c>
      <c r="U119" s="24" t="e">
        <f>IF(#REF!="Q2",1,0)</f>
        <v>#REF!</v>
      </c>
      <c r="V119" s="24" t="e">
        <f>IF(#REF!="Q3",1,0)</f>
        <v>#REF!</v>
      </c>
      <c r="W119" s="24" t="e">
        <f>IF(#REF!="Q4",1,0)</f>
        <v>#REF!</v>
      </c>
    </row>
    <row r="120" spans="2:23" ht="12.75" hidden="1" customHeight="1">
      <c r="B120" s="1"/>
      <c r="C120" s="6" t="s">
        <v>13</v>
      </c>
      <c r="D120" s="1"/>
      <c r="E120" s="1"/>
      <c r="F120" s="1"/>
      <c r="G120" s="1"/>
      <c r="H120" s="1"/>
      <c r="I120" s="25" t="s">
        <v>503</v>
      </c>
      <c r="J120" s="24">
        <f t="shared" si="22"/>
        <v>0</v>
      </c>
      <c r="K120" s="24">
        <f t="shared" si="24"/>
        <v>0</v>
      </c>
      <c r="L120" s="24">
        <f t="shared" si="25"/>
        <v>0</v>
      </c>
      <c r="M120" s="24">
        <f t="shared" si="26"/>
        <v>0</v>
      </c>
      <c r="N120" s="24">
        <f t="shared" si="27"/>
        <v>0</v>
      </c>
      <c r="O120" s="24">
        <f t="shared" si="28"/>
        <v>0</v>
      </c>
      <c r="P120" s="24">
        <f t="shared" si="23"/>
        <v>0</v>
      </c>
      <c r="Q120" s="1"/>
      <c r="S120" s="25" t="s">
        <v>503</v>
      </c>
      <c r="T120" s="24" t="e">
        <f>IF(#REF!="Q1",1,0)</f>
        <v>#REF!</v>
      </c>
      <c r="U120" s="24" t="e">
        <f>IF(#REF!="Q2",1,0)</f>
        <v>#REF!</v>
      </c>
      <c r="V120" s="24" t="e">
        <f>IF(#REF!="Q3",1,0)</f>
        <v>#REF!</v>
      </c>
      <c r="W120" s="24" t="e">
        <f>IF(#REF!="Q4",1,0)</f>
        <v>#REF!</v>
      </c>
    </row>
    <row r="121" spans="2:23" ht="12.75" hidden="1" customHeight="1">
      <c r="B121" s="1"/>
      <c r="C121" s="6" t="s">
        <v>14</v>
      </c>
      <c r="D121" s="1"/>
      <c r="E121" s="1"/>
      <c r="F121" s="7" t="s">
        <v>468</v>
      </c>
      <c r="G121" s="1"/>
      <c r="H121" s="1"/>
      <c r="I121" s="25" t="s">
        <v>504</v>
      </c>
      <c r="J121" s="24">
        <f t="shared" si="22"/>
        <v>0</v>
      </c>
      <c r="K121" s="24">
        <f t="shared" si="24"/>
        <v>0</v>
      </c>
      <c r="L121" s="24">
        <f t="shared" si="25"/>
        <v>0</v>
      </c>
      <c r="M121" s="24">
        <f t="shared" si="26"/>
        <v>0</v>
      </c>
      <c r="N121" s="24">
        <f t="shared" si="27"/>
        <v>0</v>
      </c>
      <c r="O121" s="24">
        <f t="shared" si="28"/>
        <v>0</v>
      </c>
      <c r="P121" s="24">
        <f t="shared" si="23"/>
        <v>0</v>
      </c>
      <c r="Q121" s="1"/>
      <c r="S121" s="25" t="s">
        <v>504</v>
      </c>
      <c r="T121" s="24" t="e">
        <f>IF(#REF!="Q1",1,0)</f>
        <v>#REF!</v>
      </c>
      <c r="U121" s="24" t="e">
        <f>IF(#REF!="Q2",1,0)</f>
        <v>#REF!</v>
      </c>
      <c r="V121" s="24" t="e">
        <f>IF(#REF!="Q3",1,0)</f>
        <v>#REF!</v>
      </c>
      <c r="W121" s="24" t="e">
        <f>IF(#REF!="Q4",1,0)</f>
        <v>#REF!</v>
      </c>
    </row>
    <row r="122" spans="2:23" ht="12.75" hidden="1" customHeight="1">
      <c r="B122" s="1"/>
      <c r="C122" s="6" t="s">
        <v>15</v>
      </c>
      <c r="D122" s="1"/>
      <c r="E122" s="1"/>
      <c r="F122" s="7" t="s">
        <v>472</v>
      </c>
      <c r="G122" s="1"/>
      <c r="H122" s="1"/>
      <c r="I122" s="25" t="s">
        <v>505</v>
      </c>
      <c r="J122" s="24">
        <f t="shared" si="22"/>
        <v>0</v>
      </c>
      <c r="K122" s="24">
        <f t="shared" si="24"/>
        <v>0</v>
      </c>
      <c r="L122" s="24">
        <f t="shared" si="25"/>
        <v>0</v>
      </c>
      <c r="M122" s="24">
        <f t="shared" si="26"/>
        <v>0</v>
      </c>
      <c r="N122" s="24">
        <f t="shared" si="27"/>
        <v>0</v>
      </c>
      <c r="O122" s="24">
        <f t="shared" si="28"/>
        <v>0</v>
      </c>
      <c r="P122" s="24">
        <f t="shared" si="23"/>
        <v>0</v>
      </c>
      <c r="Q122" s="1"/>
      <c r="S122" s="25" t="s">
        <v>505</v>
      </c>
      <c r="T122" s="24" t="e">
        <f>IF(#REF!="Q1",1,0)</f>
        <v>#REF!</v>
      </c>
      <c r="U122" s="24" t="e">
        <f>IF(#REF!="Q2",1,0)</f>
        <v>#REF!</v>
      </c>
      <c r="V122" s="24" t="e">
        <f>IF(#REF!="Q3",1,0)</f>
        <v>#REF!</v>
      </c>
      <c r="W122" s="24" t="e">
        <f>IF(#REF!="Q4",1,0)</f>
        <v>#REF!</v>
      </c>
    </row>
    <row r="123" spans="2:23" ht="12.75" hidden="1" customHeight="1">
      <c r="B123" s="1"/>
      <c r="C123" s="6" t="s">
        <v>16</v>
      </c>
      <c r="D123" s="1"/>
      <c r="E123" s="1"/>
      <c r="F123" s="7" t="s">
        <v>473</v>
      </c>
      <c r="G123" s="1"/>
      <c r="H123" s="1"/>
      <c r="I123" s="26" t="s">
        <v>506</v>
      </c>
      <c r="J123" s="26">
        <f t="shared" ref="J123:P123" si="29">SUM(J111:J122)</f>
        <v>0</v>
      </c>
      <c r="K123" s="26">
        <f t="shared" si="29"/>
        <v>0</v>
      </c>
      <c r="L123" s="26">
        <f t="shared" si="29"/>
        <v>0</v>
      </c>
      <c r="M123" s="26">
        <f t="shared" si="29"/>
        <v>0</v>
      </c>
      <c r="N123" s="26">
        <f t="shared" si="29"/>
        <v>0</v>
      </c>
      <c r="O123" s="26">
        <f t="shared" si="29"/>
        <v>0</v>
      </c>
      <c r="P123" s="26">
        <f t="shared" si="29"/>
        <v>0</v>
      </c>
      <c r="Q123" s="1"/>
      <c r="S123" s="36" t="s">
        <v>506</v>
      </c>
      <c r="T123" s="36" t="e">
        <f>SUM(T111:T122)</f>
        <v>#REF!</v>
      </c>
      <c r="U123" s="36" t="e">
        <f>SUM(U111:U122)</f>
        <v>#REF!</v>
      </c>
      <c r="V123" s="36" t="e">
        <f t="shared" ref="V123:W123" si="30">SUM(V111:V122)</f>
        <v>#REF!</v>
      </c>
      <c r="W123" s="36" t="e">
        <f t="shared" si="30"/>
        <v>#REF!</v>
      </c>
    </row>
    <row r="124" spans="2:23" ht="12.75" hidden="1" customHeight="1">
      <c r="B124" s="1"/>
      <c r="C124" s="6" t="s">
        <v>17</v>
      </c>
      <c r="D124" s="1"/>
      <c r="E124" s="1"/>
      <c r="F124" s="1"/>
      <c r="G124" s="1"/>
      <c r="H124" s="1"/>
      <c r="I124" s="133" t="s">
        <v>520</v>
      </c>
      <c r="J124" s="32">
        <f>SUM(J123:O123)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3" ht="12.75" hidden="1" customHeight="1">
      <c r="B125" s="1"/>
      <c r="C125" s="6" t="s">
        <v>18</v>
      </c>
      <c r="D125" s="1"/>
      <c r="E125" s="1"/>
      <c r="F125" s="7" t="s">
        <v>476</v>
      </c>
      <c r="G125" s="1"/>
      <c r="H125" s="1"/>
      <c r="I125" s="1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3" ht="12.75" hidden="1" customHeight="1">
      <c r="B126" s="1"/>
      <c r="C126" s="6" t="s">
        <v>19</v>
      </c>
      <c r="D126" s="1"/>
      <c r="E126" s="1"/>
      <c r="F126" s="7" t="s">
        <v>478</v>
      </c>
      <c r="G126" s="1"/>
      <c r="H126" s="1"/>
      <c r="I126" s="1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3" ht="12.75" hidden="1" customHeight="1">
      <c r="B127" s="1"/>
      <c r="C127" s="6" t="s">
        <v>20</v>
      </c>
      <c r="D127" s="1"/>
      <c r="E127" s="1"/>
      <c r="F127" s="7" t="s">
        <v>477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3" ht="12.75" hidden="1" customHeight="1">
      <c r="B128" s="1"/>
      <c r="C128" s="6" t="s">
        <v>21</v>
      </c>
      <c r="D128" s="1"/>
      <c r="E128" s="1"/>
      <c r="F128" s="1"/>
      <c r="G128" s="1"/>
      <c r="H128" s="1"/>
      <c r="I128" s="135" t="s">
        <v>486</v>
      </c>
      <c r="J128" s="118" t="s">
        <v>478</v>
      </c>
      <c r="K128" s="119" t="s">
        <v>477</v>
      </c>
      <c r="L128" s="120" t="s">
        <v>403</v>
      </c>
      <c r="M128" s="1"/>
      <c r="N128" s="138" t="s">
        <v>524</v>
      </c>
      <c r="O128" s="86" t="s">
        <v>410</v>
      </c>
      <c r="P128" s="110" t="s">
        <v>415</v>
      </c>
      <c r="Q128" s="112" t="s">
        <v>412</v>
      </c>
      <c r="R128" s="86" t="s">
        <v>411</v>
      </c>
      <c r="S128" s="86" t="s">
        <v>413</v>
      </c>
      <c r="T128" s="112" t="s">
        <v>414</v>
      </c>
      <c r="U128" s="1"/>
      <c r="V128" s="1"/>
    </row>
    <row r="129" spans="2:23" ht="12.75" hidden="1" customHeight="1">
      <c r="B129" s="1"/>
      <c r="C129" s="6" t="s">
        <v>22</v>
      </c>
      <c r="D129" s="1"/>
      <c r="E129" s="1"/>
      <c r="F129" s="7" t="s">
        <v>479</v>
      </c>
      <c r="G129" s="1"/>
      <c r="H129" s="1"/>
      <c r="I129" s="136"/>
      <c r="J129" s="108"/>
      <c r="K129" s="111"/>
      <c r="L129" s="113"/>
      <c r="M129" s="1"/>
      <c r="N129" s="136"/>
      <c r="O129" s="108"/>
      <c r="P129" s="111"/>
      <c r="Q129" s="113"/>
      <c r="R129" s="108"/>
      <c r="S129" s="108"/>
      <c r="T129" s="113"/>
      <c r="U129" s="1"/>
      <c r="V129" s="1"/>
    </row>
    <row r="130" spans="2:23" ht="12.75" hidden="1" customHeight="1">
      <c r="B130" s="1"/>
      <c r="C130" s="6" t="s">
        <v>23</v>
      </c>
      <c r="D130" s="1"/>
      <c r="E130" s="1"/>
      <c r="F130" s="7" t="s">
        <v>410</v>
      </c>
      <c r="G130" s="1"/>
      <c r="H130" s="1"/>
      <c r="I130" s="137"/>
      <c r="J130" s="109"/>
      <c r="K130" s="111"/>
      <c r="L130" s="113"/>
      <c r="M130" s="1"/>
      <c r="N130" s="137"/>
      <c r="O130" s="109"/>
      <c r="P130" s="111"/>
      <c r="Q130" s="113"/>
      <c r="R130" s="109"/>
      <c r="S130" s="109"/>
      <c r="T130" s="113"/>
      <c r="U130" s="1"/>
      <c r="V130" s="1"/>
    </row>
    <row r="131" spans="2:23" ht="12.75" hidden="1" customHeight="1">
      <c r="B131" s="1"/>
      <c r="C131" s="6" t="s">
        <v>24</v>
      </c>
      <c r="D131" s="1"/>
      <c r="E131" s="1"/>
      <c r="F131" s="7" t="s">
        <v>415</v>
      </c>
      <c r="G131" s="1"/>
      <c r="H131" s="1"/>
      <c r="I131" s="25" t="s">
        <v>494</v>
      </c>
      <c r="J131" s="24">
        <f>IF(C37="Convegno Scientifico",1,0)</f>
        <v>0</v>
      </c>
      <c r="K131" s="24">
        <f>IF(C37="Seminario",1,0)</f>
        <v>0</v>
      </c>
      <c r="L131" s="24">
        <f>IF(F37="Sì",1,0)</f>
        <v>0</v>
      </c>
      <c r="M131" s="1"/>
      <c r="N131" s="25" t="s">
        <v>494</v>
      </c>
      <c r="O131" s="24">
        <f>IF(D37="Membro del Comitato Scientifico",1,0)</f>
        <v>0</v>
      </c>
      <c r="P131" s="24">
        <f>IF(D37="Membro del Comitato Organizzatore",1,0)</f>
        <v>0</v>
      </c>
      <c r="Q131" s="24">
        <f>IF(D37="Relatore Invitato",1,0)</f>
        <v>0</v>
      </c>
      <c r="R131" s="24">
        <f>IF(D37="Relatore",1,0)</f>
        <v>0</v>
      </c>
      <c r="S131" s="24">
        <f>IF(D37="Chair",1,0)</f>
        <v>0</v>
      </c>
      <c r="T131" s="24">
        <f>IF(D37="Discussant",1,0)</f>
        <v>0</v>
      </c>
      <c r="U131" s="1"/>
      <c r="V131" s="1"/>
    </row>
    <row r="132" spans="2:23" ht="12.75" hidden="1" customHeight="1">
      <c r="B132" s="1"/>
      <c r="C132" s="6" t="s">
        <v>25</v>
      </c>
      <c r="D132" s="1"/>
      <c r="E132" s="1"/>
      <c r="F132" s="7" t="s">
        <v>412</v>
      </c>
      <c r="G132" s="1"/>
      <c r="H132" s="1"/>
      <c r="I132" s="25" t="s">
        <v>495</v>
      </c>
      <c r="J132" s="24">
        <f t="shared" ref="J132:J135" si="31">IF(C38="Convegno Scientifico",1,0)</f>
        <v>0</v>
      </c>
      <c r="K132" s="24">
        <f t="shared" ref="K132:K135" si="32">IF(C38="Seminario",1,0)</f>
        <v>0</v>
      </c>
      <c r="L132" s="24">
        <f t="shared" ref="L132:L135" si="33">IF(F38="Sì",1,0)</f>
        <v>0</v>
      </c>
      <c r="M132" s="1"/>
      <c r="N132" s="25" t="s">
        <v>495</v>
      </c>
      <c r="O132" s="24">
        <f t="shared" ref="O132:O135" si="34">IF(D38="Membro del Comitato Scientifico",1,0)</f>
        <v>0</v>
      </c>
      <c r="P132" s="24">
        <f t="shared" ref="P132:P135" si="35">IF(D38="Membro del Comitato Organizzatore",1,0)</f>
        <v>0</v>
      </c>
      <c r="Q132" s="24">
        <f t="shared" ref="Q132:Q135" si="36">IF(D38="Relatore Invitato",1,0)</f>
        <v>0</v>
      </c>
      <c r="R132" s="24">
        <f t="shared" ref="R132:R135" si="37">IF(D38="Relatore",1,0)</f>
        <v>0</v>
      </c>
      <c r="S132" s="24">
        <f t="shared" ref="S132:S135" si="38">IF(D38="Chair",1,0)</f>
        <v>0</v>
      </c>
      <c r="T132" s="24">
        <f t="shared" ref="T132:T135" si="39">IF(D38="Discussant",1,0)</f>
        <v>0</v>
      </c>
      <c r="U132" s="1"/>
      <c r="V132" s="1"/>
    </row>
    <row r="133" spans="2:23" ht="12.75" hidden="1" customHeight="1">
      <c r="B133" s="1"/>
      <c r="C133" s="6" t="s">
        <v>26</v>
      </c>
      <c r="D133" s="1"/>
      <c r="E133" s="1"/>
      <c r="F133" s="7" t="s">
        <v>411</v>
      </c>
      <c r="G133" s="1"/>
      <c r="H133" s="1"/>
      <c r="I133" s="25" t="s">
        <v>496</v>
      </c>
      <c r="J133" s="24">
        <f t="shared" si="31"/>
        <v>0</v>
      </c>
      <c r="K133" s="24">
        <f t="shared" si="32"/>
        <v>0</v>
      </c>
      <c r="L133" s="24">
        <f t="shared" si="33"/>
        <v>0</v>
      </c>
      <c r="M133" s="1"/>
      <c r="N133" s="25" t="s">
        <v>496</v>
      </c>
      <c r="O133" s="24">
        <f t="shared" si="34"/>
        <v>0</v>
      </c>
      <c r="P133" s="24">
        <f t="shared" si="35"/>
        <v>0</v>
      </c>
      <c r="Q133" s="24">
        <f t="shared" si="36"/>
        <v>0</v>
      </c>
      <c r="R133" s="24">
        <f t="shared" si="37"/>
        <v>0</v>
      </c>
      <c r="S133" s="24">
        <f t="shared" si="38"/>
        <v>0</v>
      </c>
      <c r="T133" s="24">
        <f t="shared" si="39"/>
        <v>0</v>
      </c>
      <c r="U133" s="1"/>
      <c r="V133" s="1"/>
    </row>
    <row r="134" spans="2:23" ht="12.75" hidden="1" customHeight="1">
      <c r="B134" s="1"/>
      <c r="C134" s="6" t="s">
        <v>27</v>
      </c>
      <c r="D134" s="1"/>
      <c r="E134" s="1"/>
      <c r="F134" s="7" t="s">
        <v>413</v>
      </c>
      <c r="G134" s="1"/>
      <c r="H134" s="1"/>
      <c r="I134" s="25" t="s">
        <v>497</v>
      </c>
      <c r="J134" s="24">
        <f t="shared" si="31"/>
        <v>0</v>
      </c>
      <c r="K134" s="24">
        <f t="shared" si="32"/>
        <v>0</v>
      </c>
      <c r="L134" s="24">
        <f t="shared" si="33"/>
        <v>0</v>
      </c>
      <c r="M134" s="1"/>
      <c r="N134" s="25" t="s">
        <v>497</v>
      </c>
      <c r="O134" s="24">
        <f t="shared" si="34"/>
        <v>0</v>
      </c>
      <c r="P134" s="24">
        <f t="shared" si="35"/>
        <v>0</v>
      </c>
      <c r="Q134" s="24">
        <f t="shared" si="36"/>
        <v>0</v>
      </c>
      <c r="R134" s="24">
        <f t="shared" si="37"/>
        <v>0</v>
      </c>
      <c r="S134" s="24">
        <f t="shared" si="38"/>
        <v>0</v>
      </c>
      <c r="T134" s="24">
        <f t="shared" si="39"/>
        <v>0</v>
      </c>
      <c r="U134" s="1"/>
      <c r="V134" s="1"/>
    </row>
    <row r="135" spans="2:23" ht="12.75" hidden="1" customHeight="1">
      <c r="B135" s="1"/>
      <c r="C135" s="6" t="s">
        <v>28</v>
      </c>
      <c r="D135" s="1"/>
      <c r="E135" s="1"/>
      <c r="F135" s="7" t="s">
        <v>414</v>
      </c>
      <c r="G135" s="1"/>
      <c r="H135" s="1"/>
      <c r="I135" s="25" t="s">
        <v>498</v>
      </c>
      <c r="J135" s="24">
        <f t="shared" si="31"/>
        <v>0</v>
      </c>
      <c r="K135" s="24">
        <f t="shared" si="32"/>
        <v>0</v>
      </c>
      <c r="L135" s="24">
        <f t="shared" si="33"/>
        <v>0</v>
      </c>
      <c r="M135" s="1"/>
      <c r="N135" s="25" t="s">
        <v>498</v>
      </c>
      <c r="O135" s="24">
        <f t="shared" si="34"/>
        <v>0</v>
      </c>
      <c r="P135" s="24">
        <f t="shared" si="35"/>
        <v>0</v>
      </c>
      <c r="Q135" s="24">
        <f t="shared" si="36"/>
        <v>0</v>
      </c>
      <c r="R135" s="24">
        <f t="shared" si="37"/>
        <v>0</v>
      </c>
      <c r="S135" s="24">
        <f t="shared" si="38"/>
        <v>0</v>
      </c>
      <c r="T135" s="24">
        <f t="shared" si="39"/>
        <v>0</v>
      </c>
      <c r="U135" s="1"/>
      <c r="V135" s="1"/>
    </row>
    <row r="136" spans="2:23" ht="12.75" hidden="1" customHeight="1">
      <c r="B136" s="1"/>
      <c r="C136" s="6" t="s">
        <v>29</v>
      </c>
      <c r="D136" s="1"/>
      <c r="E136" s="1"/>
      <c r="F136" s="1"/>
      <c r="G136" s="1"/>
      <c r="H136" s="1"/>
      <c r="I136" s="26" t="s">
        <v>506</v>
      </c>
      <c r="J136" s="26">
        <f>SUM(J131:J135)</f>
        <v>0</v>
      </c>
      <c r="K136" s="26">
        <f>SUM(K131:K135)</f>
        <v>0</v>
      </c>
      <c r="L136" s="26">
        <f>SUM(L131:L135)</f>
        <v>0</v>
      </c>
      <c r="M136" s="1"/>
      <c r="N136" s="26" t="s">
        <v>506</v>
      </c>
      <c r="O136" s="26">
        <f t="shared" ref="O136:T136" si="40">SUM(O131:O135)</f>
        <v>0</v>
      </c>
      <c r="P136" s="26">
        <f t="shared" si="40"/>
        <v>0</v>
      </c>
      <c r="Q136" s="26">
        <f t="shared" si="40"/>
        <v>0</v>
      </c>
      <c r="R136" s="26">
        <f t="shared" si="40"/>
        <v>0</v>
      </c>
      <c r="S136" s="26">
        <f t="shared" si="40"/>
        <v>0</v>
      </c>
      <c r="T136" s="26">
        <f t="shared" si="40"/>
        <v>0</v>
      </c>
      <c r="U136" s="1"/>
      <c r="V136" s="1"/>
    </row>
    <row r="137" spans="2:23" ht="12.75" hidden="1" customHeight="1">
      <c r="B137" s="1"/>
      <c r="C137" s="6" t="s">
        <v>30</v>
      </c>
      <c r="D137" s="1"/>
      <c r="E137" s="1"/>
      <c r="F137" s="7" t="s">
        <v>480</v>
      </c>
      <c r="G137" s="1"/>
      <c r="H137" s="1"/>
      <c r="I137" s="31" t="s">
        <v>514</v>
      </c>
      <c r="J137" s="32">
        <f>SUM(J136:K136)</f>
        <v>0</v>
      </c>
      <c r="K137" s="1"/>
      <c r="L137" s="1"/>
      <c r="M137" s="1"/>
      <c r="N137" s="31" t="s">
        <v>514</v>
      </c>
      <c r="O137" s="32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3" ht="12.75" hidden="1" customHeight="1">
      <c r="B138" s="1"/>
      <c r="C138" s="6" t="s">
        <v>31</v>
      </c>
      <c r="D138" s="1"/>
      <c r="E138" s="1"/>
      <c r="F138" s="7" t="s">
        <v>511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3" ht="12.75" hidden="1" customHeight="1">
      <c r="B139" s="1"/>
      <c r="C139" s="6" t="s">
        <v>32</v>
      </c>
      <c r="D139" s="1"/>
      <c r="E139" s="1"/>
      <c r="F139" s="7" t="s">
        <v>422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3" ht="12.75" hidden="1" customHeight="1">
      <c r="B140" s="1"/>
      <c r="C140" s="6" t="s">
        <v>33</v>
      </c>
      <c r="D140" s="1"/>
      <c r="E140" s="1"/>
      <c r="F140" s="7" t="s">
        <v>423</v>
      </c>
      <c r="G140" s="1"/>
      <c r="H140" s="1"/>
      <c r="I140" s="28" t="s">
        <v>509</v>
      </c>
      <c r="J140" s="99" t="s">
        <v>400</v>
      </c>
      <c r="K140" s="114" t="s">
        <v>544</v>
      </c>
      <c r="L140" s="114" t="s">
        <v>548</v>
      </c>
      <c r="M140" s="114" t="s">
        <v>545</v>
      </c>
      <c r="N140" s="114" t="s">
        <v>546</v>
      </c>
      <c r="O140" s="114" t="s">
        <v>547</v>
      </c>
      <c r="P140" s="99" t="s">
        <v>396</v>
      </c>
      <c r="Q140" s="1"/>
      <c r="R140" s="1"/>
      <c r="S140" s="1"/>
      <c r="T140" s="1"/>
      <c r="U140" s="1"/>
      <c r="V140" s="1"/>
      <c r="W140" s="1"/>
    </row>
    <row r="141" spans="2:23" ht="12.75" hidden="1" customHeight="1">
      <c r="B141" s="1"/>
      <c r="C141" s="6" t="s">
        <v>34</v>
      </c>
      <c r="D141" s="1"/>
      <c r="E141" s="1"/>
      <c r="F141" s="7" t="s">
        <v>424</v>
      </c>
      <c r="G141" s="1"/>
      <c r="H141" s="1"/>
      <c r="I141" s="29"/>
      <c r="J141" s="100"/>
      <c r="K141" s="100"/>
      <c r="L141" s="100"/>
      <c r="M141" s="100"/>
      <c r="N141" s="100"/>
      <c r="O141" s="100"/>
      <c r="P141" s="100"/>
      <c r="Q141" s="1"/>
      <c r="R141" s="1"/>
      <c r="S141" s="1"/>
      <c r="T141" s="1"/>
      <c r="U141" s="1"/>
      <c r="V141" s="1"/>
      <c r="W141" s="1"/>
    </row>
    <row r="142" spans="2:23" ht="12.75" hidden="1" customHeight="1">
      <c r="B142" s="1"/>
      <c r="C142" s="6" t="s">
        <v>35</v>
      </c>
      <c r="D142" s="1"/>
      <c r="E142" s="1"/>
      <c r="F142" s="7" t="s">
        <v>510</v>
      </c>
      <c r="G142" s="1"/>
      <c r="H142" s="1"/>
      <c r="I142" s="30"/>
      <c r="J142" s="101"/>
      <c r="K142" s="101"/>
      <c r="L142" s="101"/>
      <c r="M142" s="101"/>
      <c r="N142" s="101"/>
      <c r="O142" s="101"/>
      <c r="P142" s="101"/>
      <c r="Q142" s="1"/>
      <c r="R142" s="1"/>
      <c r="S142" s="1"/>
      <c r="T142" s="1"/>
      <c r="U142" s="1"/>
      <c r="V142" s="1"/>
      <c r="W142" s="1"/>
    </row>
    <row r="143" spans="2:23" ht="12.75" hidden="1" customHeight="1">
      <c r="B143" s="1"/>
      <c r="C143" s="6" t="s">
        <v>36</v>
      </c>
      <c r="D143" s="1"/>
      <c r="E143" s="1"/>
      <c r="F143" s="7" t="s">
        <v>425</v>
      </c>
      <c r="G143" s="1"/>
      <c r="H143" s="1"/>
      <c r="I143" s="25" t="s">
        <v>494</v>
      </c>
      <c r="J143" s="24">
        <f>IF(G37="I - Diritti umani",1,0)</f>
        <v>0</v>
      </c>
      <c r="K143" s="24">
        <f>IF(G37="II - Salute, sicurezza e benessere",1,0)</f>
        <v>0</v>
      </c>
      <c r="L143" s="24">
        <f>IF(G37="III - Salute, sicurezza e benessere",1,0)</f>
        <v>0</v>
      </c>
      <c r="M143" s="24">
        <f>IF(G37="IV - Progresso e innovazione tecnologica",1,0)</f>
        <v>0</v>
      </c>
      <c r="N143" s="24">
        <f>IF(G37="V - Culture e società in trasformazione",1,0)</f>
        <v>0</v>
      </c>
      <c r="O143" s="24">
        <f>IF(G37="VI -  Economia, impresa, mercati e PA",1,0)</f>
        <v>0</v>
      </c>
      <c r="P143" s="24">
        <f>IF(G37="Altro",1,0)</f>
        <v>0</v>
      </c>
      <c r="Q143" s="1"/>
      <c r="R143" s="1"/>
      <c r="S143" s="1"/>
      <c r="T143" s="1"/>
      <c r="U143" s="1"/>
      <c r="V143" s="1"/>
      <c r="W143" s="1"/>
    </row>
    <row r="144" spans="2:23" ht="12.75" hidden="1" customHeight="1">
      <c r="B144" s="1"/>
      <c r="C144" s="6" t="s">
        <v>37</v>
      </c>
      <c r="D144" s="1"/>
      <c r="E144" s="1"/>
      <c r="F144" s="7" t="s">
        <v>449</v>
      </c>
      <c r="G144" s="1"/>
      <c r="H144" s="1"/>
      <c r="I144" s="25" t="s">
        <v>495</v>
      </c>
      <c r="J144" s="24">
        <f t="shared" ref="J144:J147" si="41">IF(G38="I - Diritti umani",1,0)</f>
        <v>0</v>
      </c>
      <c r="K144" s="24">
        <f t="shared" ref="K144:K146" si="42">IF(G38="II - Salute, sicurezza e benessere",1,0)</f>
        <v>0</v>
      </c>
      <c r="L144" s="24">
        <f t="shared" ref="L144:L147" si="43">IF(G38="III - Salute, sicurezza e benessere",1,0)</f>
        <v>0</v>
      </c>
      <c r="M144" s="24">
        <f t="shared" ref="M144:M147" si="44">IF(G38="IV - Progresso e innovazione tecnologica",1,0)</f>
        <v>0</v>
      </c>
      <c r="N144" s="24">
        <f t="shared" ref="N144:N147" si="45">IF(G38="V - Culture e società in trasformazione",1,0)</f>
        <v>0</v>
      </c>
      <c r="O144" s="24">
        <f t="shared" ref="O144:O147" si="46">IF(G38="VI -  Economia, impresa, mercati e PA",1,0)</f>
        <v>0</v>
      </c>
      <c r="P144" s="24">
        <f>IF(G38="Altro",1,0)</f>
        <v>0</v>
      </c>
      <c r="Q144" s="1"/>
      <c r="R144" s="1"/>
      <c r="S144" s="1"/>
      <c r="T144" s="1"/>
      <c r="U144" s="1"/>
      <c r="V144" s="1"/>
      <c r="W144" s="1"/>
    </row>
    <row r="145" spans="2:23" ht="12.75" hidden="1" customHeight="1">
      <c r="B145" s="1"/>
      <c r="C145" s="6" t="s">
        <v>38</v>
      </c>
      <c r="D145" s="1"/>
      <c r="E145" s="1"/>
      <c r="F145" s="7" t="s">
        <v>481</v>
      </c>
      <c r="G145" s="1"/>
      <c r="H145" s="1"/>
      <c r="I145" s="25" t="s">
        <v>496</v>
      </c>
      <c r="J145" s="24">
        <f t="shared" si="41"/>
        <v>0</v>
      </c>
      <c r="K145" s="24">
        <f t="shared" si="42"/>
        <v>0</v>
      </c>
      <c r="L145" s="24">
        <f t="shared" si="43"/>
        <v>0</v>
      </c>
      <c r="M145" s="24">
        <f t="shared" si="44"/>
        <v>0</v>
      </c>
      <c r="N145" s="24">
        <f t="shared" si="45"/>
        <v>0</v>
      </c>
      <c r="O145" s="24">
        <f t="shared" si="46"/>
        <v>0</v>
      </c>
      <c r="P145" s="24">
        <f>IF(G39="Altro",1,0)</f>
        <v>0</v>
      </c>
      <c r="Q145" s="1"/>
      <c r="R145" s="1"/>
      <c r="S145" s="1"/>
      <c r="T145" s="1"/>
      <c r="U145" s="1"/>
      <c r="V145" s="1"/>
      <c r="W145" s="1"/>
    </row>
    <row r="146" spans="2:23" ht="12.75" hidden="1" customHeight="1">
      <c r="B146" s="1"/>
      <c r="C146" s="6" t="s">
        <v>39</v>
      </c>
      <c r="D146" s="1"/>
      <c r="E146" s="1"/>
      <c r="F146" s="1"/>
      <c r="G146" s="1"/>
      <c r="H146" s="1"/>
      <c r="I146" s="25" t="s">
        <v>497</v>
      </c>
      <c r="J146" s="24">
        <f t="shared" si="41"/>
        <v>0</v>
      </c>
      <c r="K146" s="24">
        <f t="shared" si="42"/>
        <v>0</v>
      </c>
      <c r="L146" s="24">
        <f t="shared" si="43"/>
        <v>0</v>
      </c>
      <c r="M146" s="24">
        <f t="shared" si="44"/>
        <v>0</v>
      </c>
      <c r="N146" s="24">
        <f t="shared" si="45"/>
        <v>0</v>
      </c>
      <c r="O146" s="24">
        <f t="shared" si="46"/>
        <v>0</v>
      </c>
      <c r="P146" s="24">
        <f>IF(G40="Altro",1,0)</f>
        <v>0</v>
      </c>
      <c r="Q146" s="1"/>
      <c r="R146" s="1"/>
      <c r="S146" s="1"/>
      <c r="T146" s="1"/>
      <c r="U146" s="1"/>
      <c r="V146" s="1"/>
      <c r="W146" s="1"/>
    </row>
    <row r="147" spans="2:23" ht="12.75" hidden="1" customHeight="1">
      <c r="B147" s="1"/>
      <c r="C147" s="6" t="s">
        <v>40</v>
      </c>
      <c r="D147" s="1"/>
      <c r="E147" s="1"/>
      <c r="F147" s="7" t="s">
        <v>468</v>
      </c>
      <c r="G147" s="1"/>
      <c r="H147" s="1"/>
      <c r="I147" s="25" t="s">
        <v>498</v>
      </c>
      <c r="J147" s="24">
        <f t="shared" si="41"/>
        <v>0</v>
      </c>
      <c r="K147" s="24">
        <f t="shared" ref="K147" si="47">IF(J50="II - Salute, sicurezza e benessere",1,0)</f>
        <v>0</v>
      </c>
      <c r="L147" s="24">
        <f t="shared" si="43"/>
        <v>0</v>
      </c>
      <c r="M147" s="24">
        <f t="shared" si="44"/>
        <v>0</v>
      </c>
      <c r="N147" s="24">
        <f t="shared" si="45"/>
        <v>0</v>
      </c>
      <c r="O147" s="24">
        <f t="shared" si="46"/>
        <v>0</v>
      </c>
      <c r="P147" s="24">
        <f>IF(G41="Altro",1,0)</f>
        <v>0</v>
      </c>
      <c r="Q147" s="1"/>
      <c r="R147" s="1"/>
      <c r="S147" s="1"/>
      <c r="T147" s="1"/>
      <c r="U147" s="1"/>
      <c r="V147" s="1"/>
      <c r="W147" s="1"/>
    </row>
    <row r="148" spans="2:23" ht="12.75" hidden="1" customHeight="1">
      <c r="B148" s="1"/>
      <c r="C148" s="6" t="s">
        <v>41</v>
      </c>
      <c r="D148" s="1"/>
      <c r="E148" s="1"/>
      <c r="F148" s="7" t="s">
        <v>426</v>
      </c>
      <c r="G148" s="1"/>
      <c r="H148" s="1"/>
      <c r="I148" s="26" t="s">
        <v>506</v>
      </c>
      <c r="J148" s="26">
        <f>SUM(J143:J147)</f>
        <v>0</v>
      </c>
      <c r="K148" s="26">
        <f t="shared" ref="K148:P148" si="48">SUM(K143:K147)</f>
        <v>0</v>
      </c>
      <c r="L148" s="26">
        <f>SUM(L143:L147)</f>
        <v>0</v>
      </c>
      <c r="M148" s="26">
        <f t="shared" si="48"/>
        <v>0</v>
      </c>
      <c r="N148" s="26">
        <f t="shared" si="48"/>
        <v>0</v>
      </c>
      <c r="O148" s="26">
        <f t="shared" si="48"/>
        <v>0</v>
      </c>
      <c r="P148" s="26">
        <f t="shared" si="48"/>
        <v>0</v>
      </c>
      <c r="Q148" s="1"/>
      <c r="R148" s="1"/>
      <c r="S148" s="1"/>
      <c r="T148" s="1"/>
      <c r="U148" s="1"/>
      <c r="V148" s="1"/>
      <c r="W148" s="1"/>
    </row>
    <row r="149" spans="2:23" ht="12.75" hidden="1" customHeight="1">
      <c r="B149" s="1"/>
      <c r="C149" s="6" t="s">
        <v>42</v>
      </c>
      <c r="D149" s="1"/>
      <c r="E149" s="1"/>
      <c r="F149" s="7" t="s">
        <v>427</v>
      </c>
      <c r="G149" s="1"/>
      <c r="H149" s="1"/>
      <c r="I149" s="35" t="s">
        <v>523</v>
      </c>
      <c r="J149" s="32">
        <f>SUM(J148:O148)</f>
        <v>0</v>
      </c>
      <c r="P149" s="1"/>
      <c r="Q149" s="1"/>
      <c r="R149" s="1"/>
      <c r="S149" s="1"/>
      <c r="T149" s="1"/>
      <c r="U149" s="1"/>
      <c r="V149" s="1"/>
    </row>
    <row r="150" spans="2:23" ht="12.75" hidden="1" customHeight="1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3" ht="12.75" hidden="1" customHeight="1">
      <c r="B151" s="1"/>
      <c r="C151" s="6" t="s">
        <v>44</v>
      </c>
      <c r="D151" s="1"/>
      <c r="E151" s="1"/>
      <c r="F151" s="7" t="s">
        <v>468</v>
      </c>
      <c r="G151" s="1"/>
      <c r="H151" s="1"/>
      <c r="I151" s="130" t="s">
        <v>487</v>
      </c>
      <c r="J151" s="118" t="s">
        <v>511</v>
      </c>
      <c r="K151" s="119" t="s">
        <v>422</v>
      </c>
      <c r="L151" s="119" t="s">
        <v>423</v>
      </c>
      <c r="M151" s="119" t="s">
        <v>424</v>
      </c>
      <c r="N151" s="119" t="s">
        <v>510</v>
      </c>
      <c r="O151" s="119" t="s">
        <v>425</v>
      </c>
      <c r="P151" s="119" t="s">
        <v>449</v>
      </c>
      <c r="Q151" s="119" t="s">
        <v>481</v>
      </c>
      <c r="R151" s="1"/>
      <c r="S151" s="124" t="s">
        <v>529</v>
      </c>
      <c r="T151" s="86" t="s">
        <v>426</v>
      </c>
      <c r="U151" s="110" t="s">
        <v>427</v>
      </c>
      <c r="V151" s="1"/>
    </row>
    <row r="152" spans="2:23" ht="12.75" hidden="1" customHeight="1">
      <c r="B152" s="1"/>
      <c r="C152" s="6" t="s">
        <v>45</v>
      </c>
      <c r="D152" s="1"/>
      <c r="E152" s="1"/>
      <c r="F152" s="7" t="s">
        <v>430</v>
      </c>
      <c r="G152" s="1"/>
      <c r="H152" s="1"/>
      <c r="I152" s="131"/>
      <c r="J152" s="108"/>
      <c r="K152" s="111"/>
      <c r="L152" s="111"/>
      <c r="M152" s="111"/>
      <c r="N152" s="111"/>
      <c r="O152" s="111"/>
      <c r="P152" s="111"/>
      <c r="Q152" s="111"/>
      <c r="R152" s="1"/>
      <c r="S152" s="125"/>
      <c r="T152" s="108"/>
      <c r="U152" s="111"/>
      <c r="V152" s="1"/>
    </row>
    <row r="153" spans="2:23" ht="12.75" hidden="1" customHeight="1">
      <c r="B153" s="1"/>
      <c r="C153" s="6" t="s">
        <v>46</v>
      </c>
      <c r="D153" s="1"/>
      <c r="E153" s="1"/>
      <c r="F153" s="7" t="s">
        <v>431</v>
      </c>
      <c r="G153" s="1"/>
      <c r="H153" s="1"/>
      <c r="I153" s="132"/>
      <c r="J153" s="109"/>
      <c r="K153" s="111"/>
      <c r="L153" s="111"/>
      <c r="M153" s="111"/>
      <c r="N153" s="111"/>
      <c r="O153" s="111"/>
      <c r="P153" s="111"/>
      <c r="Q153" s="111"/>
      <c r="R153" s="1"/>
      <c r="S153" s="126"/>
      <c r="T153" s="109"/>
      <c r="U153" s="111"/>
      <c r="V153" s="1"/>
    </row>
    <row r="154" spans="2:23" ht="12.75" hidden="1" customHeight="1">
      <c r="B154" s="1"/>
      <c r="C154" s="6" t="s">
        <v>47</v>
      </c>
      <c r="D154" s="1"/>
      <c r="E154" s="1"/>
      <c r="F154" s="7" t="s">
        <v>432</v>
      </c>
      <c r="G154" s="1"/>
      <c r="H154" s="1"/>
      <c r="I154" s="25" t="s">
        <v>494</v>
      </c>
      <c r="J154" s="24">
        <f>IF(C45="Fondi di Ateneo",1,0)</f>
        <v>0</v>
      </c>
      <c r="K154" s="24">
        <f>IF(C45="Fondi pubblici europei",1,0)</f>
        <v>0</v>
      </c>
      <c r="L154" s="24">
        <f>IF(C45="Fondi pubblici nazionali",1,0)</f>
        <v>0</v>
      </c>
      <c r="M154" s="24">
        <f>IF(C45="Fondi pubblici regionali",1,0)</f>
        <v>0</v>
      </c>
      <c r="N154" s="27">
        <f>IF(C45="Altri fondi pubblici",1,0)</f>
        <v>0</v>
      </c>
      <c r="O154" s="27">
        <f>IF(C45="Fondi privati",1,0)</f>
        <v>0</v>
      </c>
      <c r="P154" s="27">
        <f>IF(C45="Presentati ma non finanziati",1,0)</f>
        <v>0</v>
      </c>
      <c r="Q154" s="24">
        <f>IF(C45="Finanziamento non previsto",1,0)</f>
        <v>0</v>
      </c>
      <c r="R154" s="1"/>
      <c r="S154" s="25" t="s">
        <v>494</v>
      </c>
      <c r="T154" s="24">
        <f>IF(H45="Capofila",1,0)</f>
        <v>0</v>
      </c>
      <c r="U154" s="24">
        <f>IF(H45="Partner",1,0)</f>
        <v>0</v>
      </c>
      <c r="V154" s="1"/>
    </row>
    <row r="155" spans="2:23" ht="12.75" hidden="1" customHeight="1">
      <c r="B155" s="1"/>
      <c r="C155" s="6" t="s">
        <v>48</v>
      </c>
      <c r="D155" s="1"/>
      <c r="E155" s="1"/>
      <c r="F155" s="7" t="s">
        <v>433</v>
      </c>
      <c r="G155" s="1"/>
      <c r="H155" s="1"/>
      <c r="I155" s="25" t="s">
        <v>495</v>
      </c>
      <c r="J155" s="24">
        <f t="shared" ref="J155:J163" si="49">IF(C46="Fondi di Ateneo",1,0)</f>
        <v>0</v>
      </c>
      <c r="K155" s="24">
        <f t="shared" ref="K155:K163" si="50">IF(C46="Fondi pubblici europei",1,0)</f>
        <v>0</v>
      </c>
      <c r="L155" s="24">
        <f t="shared" ref="L155:L163" si="51">IF(C46="Fondi pubblici nazionali",1,0)</f>
        <v>0</v>
      </c>
      <c r="M155" s="24">
        <f t="shared" ref="M155:M163" si="52">IF(C46="Fondi pubblici regionali",1,0)</f>
        <v>0</v>
      </c>
      <c r="N155" s="27">
        <f t="shared" ref="N155:N163" si="53">IF(C46="Altri fondi pubblici",1,0)</f>
        <v>0</v>
      </c>
      <c r="O155" s="27">
        <f t="shared" ref="O155:O163" si="54">IF(C46="Fondi privati",1,0)</f>
        <v>0</v>
      </c>
      <c r="P155" s="27">
        <f t="shared" ref="P155:P163" si="55">IF(C46="Presentati ma non finanziati",1,0)</f>
        <v>0</v>
      </c>
      <c r="Q155" s="24">
        <f t="shared" ref="Q155:Q163" si="56">IF(C46="Finanziamento non previsto",1,0)</f>
        <v>0</v>
      </c>
      <c r="R155" s="1"/>
      <c r="S155" s="25" t="s">
        <v>495</v>
      </c>
      <c r="T155" s="24">
        <f t="shared" ref="T155:T163" si="57">IF(H46="Capofila",1,0)</f>
        <v>0</v>
      </c>
      <c r="U155" s="24">
        <f t="shared" ref="U155:U163" si="58">IF(H46="Partner",1,0)</f>
        <v>0</v>
      </c>
      <c r="V155" s="1"/>
    </row>
    <row r="156" spans="2:23" ht="12.75" hidden="1" customHeight="1">
      <c r="B156" s="1"/>
      <c r="C156" s="6" t="s">
        <v>49</v>
      </c>
      <c r="D156" s="1"/>
      <c r="E156" s="1"/>
      <c r="F156" s="1"/>
      <c r="G156" s="1"/>
      <c r="H156" s="1"/>
      <c r="I156" s="25" t="s">
        <v>496</v>
      </c>
      <c r="J156" s="24">
        <f t="shared" si="49"/>
        <v>0</v>
      </c>
      <c r="K156" s="24">
        <f t="shared" si="50"/>
        <v>0</v>
      </c>
      <c r="L156" s="24">
        <f t="shared" si="51"/>
        <v>0</v>
      </c>
      <c r="M156" s="24">
        <f t="shared" si="52"/>
        <v>0</v>
      </c>
      <c r="N156" s="27">
        <f t="shared" si="53"/>
        <v>0</v>
      </c>
      <c r="O156" s="27">
        <f t="shared" si="54"/>
        <v>0</v>
      </c>
      <c r="P156" s="27">
        <f t="shared" si="55"/>
        <v>0</v>
      </c>
      <c r="Q156" s="24">
        <f t="shared" si="56"/>
        <v>0</v>
      </c>
      <c r="R156" s="1"/>
      <c r="S156" s="25" t="s">
        <v>496</v>
      </c>
      <c r="T156" s="24">
        <f t="shared" si="57"/>
        <v>0</v>
      </c>
      <c r="U156" s="24">
        <f t="shared" si="58"/>
        <v>0</v>
      </c>
      <c r="V156" s="1"/>
    </row>
    <row r="157" spans="2:23" ht="12.75" hidden="1" customHeight="1">
      <c r="B157" s="1"/>
      <c r="C157" s="6" t="s">
        <v>50</v>
      </c>
      <c r="D157" s="1"/>
      <c r="E157" s="1"/>
      <c r="F157" s="7" t="s">
        <v>468</v>
      </c>
      <c r="G157" s="1"/>
      <c r="H157" s="1"/>
      <c r="I157" s="25" t="s">
        <v>497</v>
      </c>
      <c r="J157" s="24">
        <f t="shared" si="49"/>
        <v>0</v>
      </c>
      <c r="K157" s="24">
        <f t="shared" si="50"/>
        <v>0</v>
      </c>
      <c r="L157" s="24">
        <f t="shared" si="51"/>
        <v>0</v>
      </c>
      <c r="M157" s="24">
        <f t="shared" si="52"/>
        <v>0</v>
      </c>
      <c r="N157" s="27">
        <f t="shared" si="53"/>
        <v>0</v>
      </c>
      <c r="O157" s="27">
        <f t="shared" si="54"/>
        <v>0</v>
      </c>
      <c r="P157" s="27">
        <f t="shared" si="55"/>
        <v>0</v>
      </c>
      <c r="Q157" s="24">
        <f t="shared" si="56"/>
        <v>0</v>
      </c>
      <c r="R157" s="1"/>
      <c r="S157" s="25" t="s">
        <v>497</v>
      </c>
      <c r="T157" s="24">
        <f t="shared" si="57"/>
        <v>0</v>
      </c>
      <c r="U157" s="24">
        <f t="shared" si="58"/>
        <v>0</v>
      </c>
      <c r="V157" s="1"/>
    </row>
    <row r="158" spans="2:23" ht="12.75" hidden="1" customHeight="1">
      <c r="B158" s="1"/>
      <c r="C158" s="6" t="s">
        <v>51</v>
      </c>
      <c r="D158" s="1"/>
      <c r="E158" s="1"/>
      <c r="F158" s="7" t="s">
        <v>436</v>
      </c>
      <c r="G158" s="1"/>
      <c r="H158" s="1"/>
      <c r="I158" s="25" t="s">
        <v>498</v>
      </c>
      <c r="J158" s="24">
        <f t="shared" si="49"/>
        <v>0</v>
      </c>
      <c r="K158" s="24">
        <f t="shared" si="50"/>
        <v>0</v>
      </c>
      <c r="L158" s="24">
        <f t="shared" si="51"/>
        <v>0</v>
      </c>
      <c r="M158" s="24">
        <f t="shared" si="52"/>
        <v>0</v>
      </c>
      <c r="N158" s="27">
        <f t="shared" si="53"/>
        <v>0</v>
      </c>
      <c r="O158" s="27">
        <f t="shared" si="54"/>
        <v>0</v>
      </c>
      <c r="P158" s="27">
        <f t="shared" si="55"/>
        <v>0</v>
      </c>
      <c r="Q158" s="24">
        <f t="shared" si="56"/>
        <v>0</v>
      </c>
      <c r="R158" s="1"/>
      <c r="S158" s="25" t="s">
        <v>498</v>
      </c>
      <c r="T158" s="24">
        <f t="shared" si="57"/>
        <v>0</v>
      </c>
      <c r="U158" s="24">
        <f t="shared" si="58"/>
        <v>0</v>
      </c>
      <c r="V158" s="1"/>
    </row>
    <row r="159" spans="2:23" ht="12.75" hidden="1" customHeight="1">
      <c r="B159" s="1"/>
      <c r="C159" s="6" t="s">
        <v>52</v>
      </c>
      <c r="D159" s="1"/>
      <c r="E159" s="1"/>
      <c r="F159" s="7" t="s">
        <v>437</v>
      </c>
      <c r="G159" s="1"/>
      <c r="H159" s="1"/>
      <c r="I159" s="25" t="s">
        <v>499</v>
      </c>
      <c r="J159" s="24">
        <f t="shared" si="49"/>
        <v>0</v>
      </c>
      <c r="K159" s="24">
        <f t="shared" si="50"/>
        <v>0</v>
      </c>
      <c r="L159" s="24">
        <f t="shared" si="51"/>
        <v>0</v>
      </c>
      <c r="M159" s="24">
        <f t="shared" si="52"/>
        <v>0</v>
      </c>
      <c r="N159" s="27">
        <f t="shared" si="53"/>
        <v>0</v>
      </c>
      <c r="O159" s="27">
        <f t="shared" si="54"/>
        <v>0</v>
      </c>
      <c r="P159" s="27">
        <f t="shared" si="55"/>
        <v>0</v>
      </c>
      <c r="Q159" s="24">
        <f t="shared" si="56"/>
        <v>0</v>
      </c>
      <c r="R159" s="1"/>
      <c r="S159" s="25" t="s">
        <v>499</v>
      </c>
      <c r="T159" s="24">
        <f t="shared" si="57"/>
        <v>0</v>
      </c>
      <c r="U159" s="24">
        <f t="shared" si="58"/>
        <v>0</v>
      </c>
      <c r="V159" s="1"/>
    </row>
    <row r="160" spans="2:23" ht="12.75" hidden="1" customHeight="1">
      <c r="B160" s="1"/>
      <c r="C160" s="6" t="s">
        <v>53</v>
      </c>
      <c r="D160" s="1"/>
      <c r="E160" s="1"/>
      <c r="F160" s="7" t="s">
        <v>438</v>
      </c>
      <c r="G160" s="1"/>
      <c r="H160" s="1"/>
      <c r="I160" s="25" t="s">
        <v>500</v>
      </c>
      <c r="J160" s="24">
        <f t="shared" si="49"/>
        <v>0</v>
      </c>
      <c r="K160" s="24">
        <f t="shared" si="50"/>
        <v>0</v>
      </c>
      <c r="L160" s="24">
        <f t="shared" si="51"/>
        <v>0</v>
      </c>
      <c r="M160" s="24">
        <f t="shared" si="52"/>
        <v>0</v>
      </c>
      <c r="N160" s="27">
        <f t="shared" si="53"/>
        <v>0</v>
      </c>
      <c r="O160" s="27">
        <f t="shared" si="54"/>
        <v>0</v>
      </c>
      <c r="P160" s="27">
        <f t="shared" si="55"/>
        <v>0</v>
      </c>
      <c r="Q160" s="24">
        <f t="shared" si="56"/>
        <v>0</v>
      </c>
      <c r="R160" s="1"/>
      <c r="S160" s="25" t="s">
        <v>500</v>
      </c>
      <c r="T160" s="24">
        <f t="shared" si="57"/>
        <v>0</v>
      </c>
      <c r="U160" s="24">
        <f t="shared" si="58"/>
        <v>0</v>
      </c>
      <c r="V160" s="1"/>
    </row>
    <row r="161" spans="2:23" ht="12.75" hidden="1" customHeight="1">
      <c r="B161" s="1"/>
      <c r="C161" s="6" t="s">
        <v>54</v>
      </c>
      <c r="D161" s="1"/>
      <c r="E161" s="1"/>
      <c r="F161" s="7" t="s">
        <v>521</v>
      </c>
      <c r="G161" s="1"/>
      <c r="H161" s="1"/>
      <c r="I161" s="25" t="s">
        <v>501</v>
      </c>
      <c r="J161" s="24">
        <f t="shared" si="49"/>
        <v>0</v>
      </c>
      <c r="K161" s="24">
        <f t="shared" si="50"/>
        <v>0</v>
      </c>
      <c r="L161" s="24">
        <f t="shared" si="51"/>
        <v>0</v>
      </c>
      <c r="M161" s="24">
        <f t="shared" si="52"/>
        <v>0</v>
      </c>
      <c r="N161" s="27">
        <f t="shared" si="53"/>
        <v>0</v>
      </c>
      <c r="O161" s="27">
        <f t="shared" si="54"/>
        <v>0</v>
      </c>
      <c r="P161" s="27">
        <f t="shared" si="55"/>
        <v>0</v>
      </c>
      <c r="Q161" s="24">
        <f t="shared" si="56"/>
        <v>0</v>
      </c>
      <c r="R161" s="1"/>
      <c r="S161" s="25" t="s">
        <v>501</v>
      </c>
      <c r="T161" s="24">
        <f t="shared" si="57"/>
        <v>0</v>
      </c>
      <c r="U161" s="24">
        <f t="shared" si="58"/>
        <v>0</v>
      </c>
      <c r="V161" s="1"/>
    </row>
    <row r="162" spans="2:23" ht="12.75" hidden="1" customHeight="1">
      <c r="B162" s="1"/>
      <c r="C162" s="6" t="s">
        <v>55</v>
      </c>
      <c r="D162" s="1"/>
      <c r="E162" s="1"/>
      <c r="F162" s="7" t="s">
        <v>439</v>
      </c>
      <c r="G162" s="1"/>
      <c r="H162" s="1"/>
      <c r="I162" s="25" t="s">
        <v>502</v>
      </c>
      <c r="J162" s="24">
        <f t="shared" si="49"/>
        <v>0</v>
      </c>
      <c r="K162" s="24">
        <f t="shared" si="50"/>
        <v>0</v>
      </c>
      <c r="L162" s="24">
        <f t="shared" si="51"/>
        <v>0</v>
      </c>
      <c r="M162" s="24">
        <f t="shared" si="52"/>
        <v>0</v>
      </c>
      <c r="N162" s="27">
        <f t="shared" si="53"/>
        <v>0</v>
      </c>
      <c r="O162" s="27">
        <f t="shared" si="54"/>
        <v>0</v>
      </c>
      <c r="P162" s="27">
        <f t="shared" si="55"/>
        <v>0</v>
      </c>
      <c r="Q162" s="24">
        <f t="shared" si="56"/>
        <v>0</v>
      </c>
      <c r="R162" s="1"/>
      <c r="S162" s="25" t="s">
        <v>502</v>
      </c>
      <c r="T162" s="24">
        <f t="shared" si="57"/>
        <v>0</v>
      </c>
      <c r="U162" s="24">
        <f t="shared" si="58"/>
        <v>0</v>
      </c>
      <c r="V162" s="1"/>
    </row>
    <row r="163" spans="2:23" ht="12.75" hidden="1" customHeight="1">
      <c r="B163" s="1"/>
      <c r="C163" s="6" t="s">
        <v>56</v>
      </c>
      <c r="D163" s="1"/>
      <c r="E163" s="1"/>
      <c r="F163" s="1"/>
      <c r="G163" s="1"/>
      <c r="H163" s="1"/>
      <c r="I163" s="25" t="s">
        <v>503</v>
      </c>
      <c r="J163" s="24">
        <f t="shared" si="49"/>
        <v>0</v>
      </c>
      <c r="K163" s="24">
        <f t="shared" si="50"/>
        <v>0</v>
      </c>
      <c r="L163" s="24">
        <f t="shared" si="51"/>
        <v>0</v>
      </c>
      <c r="M163" s="24">
        <f t="shared" si="52"/>
        <v>0</v>
      </c>
      <c r="N163" s="27">
        <f t="shared" si="53"/>
        <v>0</v>
      </c>
      <c r="O163" s="27">
        <f t="shared" si="54"/>
        <v>0</v>
      </c>
      <c r="P163" s="27">
        <f t="shared" si="55"/>
        <v>0</v>
      </c>
      <c r="Q163" s="24">
        <f t="shared" si="56"/>
        <v>0</v>
      </c>
      <c r="R163" s="1"/>
      <c r="S163" s="25" t="s">
        <v>503</v>
      </c>
      <c r="T163" s="24">
        <f t="shared" si="57"/>
        <v>0</v>
      </c>
      <c r="U163" s="24">
        <f t="shared" si="58"/>
        <v>0</v>
      </c>
      <c r="V163" s="1"/>
    </row>
    <row r="164" spans="2:23" ht="12.75" hidden="1" customHeight="1">
      <c r="B164" s="1"/>
      <c r="C164" s="6" t="s">
        <v>57</v>
      </c>
      <c r="D164" s="1"/>
      <c r="E164" s="1"/>
      <c r="F164" s="7" t="s">
        <v>468</v>
      </c>
      <c r="G164" s="1"/>
      <c r="H164" s="1"/>
      <c r="I164" s="26" t="s">
        <v>506</v>
      </c>
      <c r="J164" s="26">
        <f>SUM(J154:J163)</f>
        <v>0</v>
      </c>
      <c r="K164" s="26">
        <f t="shared" ref="K164:Q164" si="59">SUM(K154:K163)</f>
        <v>0</v>
      </c>
      <c r="L164" s="26">
        <f t="shared" si="59"/>
        <v>0</v>
      </c>
      <c r="M164" s="26">
        <f t="shared" si="59"/>
        <v>0</v>
      </c>
      <c r="N164" s="26">
        <f t="shared" si="59"/>
        <v>0</v>
      </c>
      <c r="O164" s="26">
        <f t="shared" si="59"/>
        <v>0</v>
      </c>
      <c r="P164" s="26">
        <f t="shared" si="59"/>
        <v>0</v>
      </c>
      <c r="Q164" s="26">
        <f t="shared" si="59"/>
        <v>0</v>
      </c>
      <c r="R164" s="1"/>
      <c r="S164" s="36" t="s">
        <v>506</v>
      </c>
      <c r="T164" s="36">
        <f>SUM(T154:T163)</f>
        <v>0</v>
      </c>
      <c r="U164" s="36">
        <f t="shared" ref="U164" si="60">SUM(U154:U163)</f>
        <v>0</v>
      </c>
      <c r="V164" s="1"/>
    </row>
    <row r="165" spans="2:23" ht="12.75" hidden="1" customHeight="1">
      <c r="B165" s="1"/>
      <c r="C165" s="6" t="s">
        <v>58</v>
      </c>
      <c r="D165" s="1"/>
      <c r="E165" s="1"/>
      <c r="F165" s="7" t="s">
        <v>443</v>
      </c>
      <c r="G165" s="1"/>
      <c r="H165" s="1"/>
      <c r="I165" s="31" t="s">
        <v>515</v>
      </c>
      <c r="J165" s="32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3" ht="12.75" hidden="1" customHeight="1">
      <c r="B166" s="1"/>
      <c r="C166" s="6" t="s">
        <v>59</v>
      </c>
      <c r="D166" s="1"/>
      <c r="E166" s="1"/>
      <c r="F166" s="7" t="s">
        <v>444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3" ht="12.75" hidden="1" customHeight="1">
      <c r="B167" s="1"/>
      <c r="C167" s="6" t="s">
        <v>60</v>
      </c>
      <c r="D167" s="1"/>
      <c r="E167" s="1"/>
      <c r="F167" s="7" t="s">
        <v>445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3" ht="12.75" hidden="1" customHeight="1">
      <c r="B168" s="1"/>
      <c r="C168" s="6" t="s">
        <v>61</v>
      </c>
      <c r="D168" s="1"/>
      <c r="E168" s="1"/>
      <c r="F168" s="7" t="s">
        <v>446</v>
      </c>
      <c r="G168" s="1"/>
      <c r="H168" s="1"/>
      <c r="I168" s="127" t="s">
        <v>512</v>
      </c>
      <c r="J168" s="99" t="s">
        <v>400</v>
      </c>
      <c r="K168" s="114" t="s">
        <v>544</v>
      </c>
      <c r="L168" s="114" t="s">
        <v>548</v>
      </c>
      <c r="M168" s="114" t="s">
        <v>545</v>
      </c>
      <c r="N168" s="114" t="s">
        <v>546</v>
      </c>
      <c r="O168" s="114" t="s">
        <v>547</v>
      </c>
      <c r="P168" s="99" t="s">
        <v>396</v>
      </c>
      <c r="Q168" s="1"/>
      <c r="R168" s="1"/>
      <c r="S168" s="1"/>
      <c r="T168" s="1"/>
      <c r="U168" s="1"/>
      <c r="V168" s="1"/>
      <c r="W168" s="1"/>
    </row>
    <row r="169" spans="2:23" ht="12.75" hidden="1" customHeight="1">
      <c r="B169" s="1"/>
      <c r="C169" s="6" t="s">
        <v>62</v>
      </c>
      <c r="D169" s="1"/>
      <c r="E169" s="1"/>
      <c r="F169" s="1"/>
      <c r="G169" s="1"/>
      <c r="H169" s="1"/>
      <c r="I169" s="128"/>
      <c r="J169" s="100"/>
      <c r="K169" s="100"/>
      <c r="L169" s="100"/>
      <c r="M169" s="100"/>
      <c r="N169" s="100"/>
      <c r="O169" s="100"/>
      <c r="P169" s="100"/>
      <c r="Q169" s="1"/>
      <c r="R169" s="1"/>
      <c r="S169" s="1"/>
      <c r="T169" s="1"/>
      <c r="U169" s="1"/>
      <c r="V169" s="1"/>
      <c r="W169" s="1"/>
    </row>
    <row r="170" spans="2:23" ht="12.75" hidden="1" customHeight="1">
      <c r="B170" s="1"/>
      <c r="C170" s="6" t="s">
        <v>63</v>
      </c>
      <c r="D170" s="1"/>
      <c r="E170" s="1"/>
      <c r="F170" s="1"/>
      <c r="G170" s="1"/>
      <c r="H170" s="1"/>
      <c r="I170" s="129"/>
      <c r="J170" s="101"/>
      <c r="K170" s="101"/>
      <c r="L170" s="101"/>
      <c r="M170" s="101"/>
      <c r="N170" s="101"/>
      <c r="O170" s="101"/>
      <c r="P170" s="101"/>
      <c r="Q170" s="1"/>
      <c r="R170" s="1"/>
      <c r="S170" s="1"/>
      <c r="T170" s="1"/>
      <c r="U170" s="1"/>
      <c r="V170" s="1"/>
      <c r="W170" s="1"/>
    </row>
    <row r="171" spans="2:23" ht="12.75" hidden="1" customHeight="1">
      <c r="B171" s="1"/>
      <c r="C171" s="6" t="s">
        <v>64</v>
      </c>
      <c r="D171" s="1"/>
      <c r="E171" s="1"/>
      <c r="F171" s="37" t="s">
        <v>469</v>
      </c>
      <c r="G171" s="1"/>
      <c r="H171" s="1"/>
      <c r="I171" s="25" t="s">
        <v>494</v>
      </c>
      <c r="J171" s="24">
        <f>IF(L45="I - Diritti umani",1,0)</f>
        <v>0</v>
      </c>
      <c r="K171" s="24">
        <f>IF(L45="II - Sviluppo sostenibile",1,0)</f>
        <v>0</v>
      </c>
      <c r="L171" s="24">
        <f>IF(L45="III - Salute, sicurezza e benessere",1,0)</f>
        <v>0</v>
      </c>
      <c r="M171" s="24">
        <f>IF(L45="IV - Progresso e innovazione tecnologica",1,0)</f>
        <v>0</v>
      </c>
      <c r="N171" s="24">
        <f>IF(L45="V - Culture e società in trasformazione",1,0)</f>
        <v>0</v>
      </c>
      <c r="O171" s="24">
        <f>IF(L45="VI -  Economia, impresa, mercati e PA",1,0)</f>
        <v>0</v>
      </c>
      <c r="P171" s="24">
        <f t="shared" ref="P171:P180" si="61">IF(L45="Altro",1,0)</f>
        <v>0</v>
      </c>
      <c r="Q171" s="1"/>
      <c r="R171" s="1"/>
      <c r="S171" s="1"/>
      <c r="T171" s="1"/>
      <c r="U171" s="1"/>
      <c r="V171" s="1"/>
      <c r="W171" s="1"/>
    </row>
    <row r="172" spans="2:23" ht="12.75" hidden="1" customHeight="1">
      <c r="B172" s="1"/>
      <c r="C172" s="6" t="s">
        <v>65</v>
      </c>
      <c r="D172" s="1"/>
      <c r="E172" s="1"/>
      <c r="F172" s="7" t="s">
        <v>531</v>
      </c>
      <c r="G172" s="1"/>
      <c r="H172" s="1"/>
      <c r="I172" s="25" t="s">
        <v>495</v>
      </c>
      <c r="J172" s="24">
        <f t="shared" ref="J172:J179" si="62">IF(L46="I - Diritti umani",1,0)</f>
        <v>0</v>
      </c>
      <c r="K172" s="24">
        <f t="shared" ref="K172:K180" si="63">IF(L46="II - Sviluppo sostenibile",1,0)</f>
        <v>0</v>
      </c>
      <c r="L172" s="24">
        <f t="shared" ref="L172:L180" si="64">IF(L46="III - Salute, sicurezza e benessere",1,0)</f>
        <v>0</v>
      </c>
      <c r="M172" s="24">
        <f t="shared" ref="M172:M180" si="65">IF(L46="IV - Progresso e innovazione tecnologica",1,0)</f>
        <v>0</v>
      </c>
      <c r="N172" s="24">
        <f t="shared" ref="N172:N180" si="66">IF(L46="V - Culture e società in trasformazione",1,0)</f>
        <v>0</v>
      </c>
      <c r="O172" s="24">
        <f t="shared" ref="O172:O180" si="67">IF(L46="VI -  Economia, impresa, mercati e PA",1,0)</f>
        <v>0</v>
      </c>
      <c r="P172" s="24">
        <f t="shared" si="61"/>
        <v>0</v>
      </c>
      <c r="Q172" s="1"/>
      <c r="R172" s="1"/>
      <c r="S172" s="1"/>
      <c r="T172" s="1"/>
      <c r="U172" s="1"/>
      <c r="V172" s="1"/>
      <c r="W172" s="1"/>
    </row>
    <row r="173" spans="2:23" ht="12.75" hidden="1" customHeight="1">
      <c r="B173" s="1"/>
      <c r="C173" s="6" t="s">
        <v>66</v>
      </c>
      <c r="D173" s="1"/>
      <c r="E173" s="1"/>
      <c r="F173" s="7" t="s">
        <v>532</v>
      </c>
      <c r="G173" s="1"/>
      <c r="H173" s="1"/>
      <c r="I173" s="25" t="s">
        <v>496</v>
      </c>
      <c r="J173" s="24">
        <f t="shared" si="62"/>
        <v>0</v>
      </c>
      <c r="K173" s="24">
        <f t="shared" si="63"/>
        <v>0</v>
      </c>
      <c r="L173" s="24">
        <f t="shared" si="64"/>
        <v>0</v>
      </c>
      <c r="M173" s="24">
        <f t="shared" si="65"/>
        <v>0</v>
      </c>
      <c r="N173" s="24">
        <f t="shared" si="66"/>
        <v>0</v>
      </c>
      <c r="O173" s="24">
        <f t="shared" si="67"/>
        <v>0</v>
      </c>
      <c r="P173" s="24">
        <f t="shared" si="61"/>
        <v>0</v>
      </c>
      <c r="Q173" s="1"/>
      <c r="R173" s="1"/>
      <c r="S173" s="1"/>
      <c r="T173" s="1"/>
      <c r="U173" s="1"/>
      <c r="V173" s="1"/>
      <c r="W173" s="1"/>
    </row>
    <row r="174" spans="2:23" ht="12.75" hidden="1" customHeight="1">
      <c r="B174" s="1"/>
      <c r="C174" s="6" t="s">
        <v>67</v>
      </c>
      <c r="D174" s="1"/>
      <c r="E174" s="1"/>
      <c r="F174" s="7" t="s">
        <v>533</v>
      </c>
      <c r="G174" s="1"/>
      <c r="H174" s="1"/>
      <c r="I174" s="25" t="s">
        <v>497</v>
      </c>
      <c r="J174" s="24">
        <f t="shared" si="62"/>
        <v>0</v>
      </c>
      <c r="K174" s="24">
        <f t="shared" si="63"/>
        <v>0</v>
      </c>
      <c r="L174" s="24">
        <f t="shared" si="64"/>
        <v>0</v>
      </c>
      <c r="M174" s="24">
        <f t="shared" si="65"/>
        <v>0</v>
      </c>
      <c r="N174" s="24">
        <f t="shared" si="66"/>
        <v>0</v>
      </c>
      <c r="O174" s="24">
        <f t="shared" si="67"/>
        <v>0</v>
      </c>
      <c r="P174" s="24">
        <f t="shared" si="61"/>
        <v>0</v>
      </c>
      <c r="Q174" s="1"/>
      <c r="R174" s="1"/>
      <c r="S174" s="1"/>
      <c r="T174" s="1"/>
      <c r="U174" s="1"/>
      <c r="V174" s="1"/>
      <c r="W174" s="1"/>
    </row>
    <row r="175" spans="2:23" ht="12.75" hidden="1" customHeight="1">
      <c r="B175" s="1"/>
      <c r="C175" s="6" t="s">
        <v>68</v>
      </c>
      <c r="D175" s="1"/>
      <c r="E175" s="1"/>
      <c r="F175" s="7" t="s">
        <v>534</v>
      </c>
      <c r="G175" s="1"/>
      <c r="H175" s="1"/>
      <c r="I175" s="25" t="s">
        <v>498</v>
      </c>
      <c r="J175" s="24">
        <f t="shared" si="62"/>
        <v>0</v>
      </c>
      <c r="K175" s="24">
        <f t="shared" si="63"/>
        <v>0</v>
      </c>
      <c r="L175" s="24">
        <f t="shared" si="64"/>
        <v>0</v>
      </c>
      <c r="M175" s="24">
        <f t="shared" si="65"/>
        <v>0</v>
      </c>
      <c r="N175" s="24">
        <f t="shared" si="66"/>
        <v>0</v>
      </c>
      <c r="O175" s="24">
        <f t="shared" si="67"/>
        <v>0</v>
      </c>
      <c r="P175" s="24">
        <f t="shared" si="61"/>
        <v>0</v>
      </c>
      <c r="Q175" s="1"/>
      <c r="R175" s="1"/>
      <c r="S175" s="1"/>
      <c r="T175" s="1"/>
      <c r="U175" s="1"/>
      <c r="V175" s="1"/>
      <c r="W175" s="1"/>
    </row>
    <row r="176" spans="2:23" ht="12.75" hidden="1" customHeight="1">
      <c r="B176" s="1"/>
      <c r="C176" s="6" t="s">
        <v>69</v>
      </c>
      <c r="D176" s="1"/>
      <c r="E176" s="1"/>
      <c r="F176" s="7" t="s">
        <v>535</v>
      </c>
      <c r="G176" s="1"/>
      <c r="H176" s="1"/>
      <c r="I176" s="25" t="s">
        <v>499</v>
      </c>
      <c r="J176" s="24">
        <f t="shared" si="62"/>
        <v>0</v>
      </c>
      <c r="K176" s="24">
        <f t="shared" si="63"/>
        <v>0</v>
      </c>
      <c r="L176" s="24">
        <f t="shared" si="64"/>
        <v>0</v>
      </c>
      <c r="M176" s="24">
        <f t="shared" si="65"/>
        <v>0</v>
      </c>
      <c r="N176" s="24">
        <f t="shared" si="66"/>
        <v>0</v>
      </c>
      <c r="O176" s="24">
        <f t="shared" si="67"/>
        <v>0</v>
      </c>
      <c r="P176" s="24">
        <f t="shared" si="61"/>
        <v>0</v>
      </c>
      <c r="Q176" s="1"/>
      <c r="R176" s="1"/>
      <c r="S176" s="1"/>
      <c r="T176" s="1"/>
      <c r="U176" s="1"/>
      <c r="V176" s="1"/>
      <c r="W176" s="1"/>
    </row>
    <row r="177" spans="2:23" ht="12.75" hidden="1" customHeight="1">
      <c r="B177" s="1"/>
      <c r="C177" s="6" t="s">
        <v>70</v>
      </c>
      <c r="D177" s="1"/>
      <c r="E177" s="1"/>
      <c r="F177" s="7" t="s">
        <v>536</v>
      </c>
      <c r="G177" s="1"/>
      <c r="H177" s="1"/>
      <c r="I177" s="25" t="s">
        <v>500</v>
      </c>
      <c r="J177" s="24">
        <f t="shared" si="62"/>
        <v>0</v>
      </c>
      <c r="K177" s="24">
        <f t="shared" si="63"/>
        <v>0</v>
      </c>
      <c r="L177" s="24">
        <f t="shared" si="64"/>
        <v>0</v>
      </c>
      <c r="M177" s="24">
        <f t="shared" si="65"/>
        <v>0</v>
      </c>
      <c r="N177" s="24">
        <f t="shared" si="66"/>
        <v>0</v>
      </c>
      <c r="O177" s="24">
        <f t="shared" si="67"/>
        <v>0</v>
      </c>
      <c r="P177" s="24">
        <f t="shared" si="61"/>
        <v>0</v>
      </c>
      <c r="Q177" s="1"/>
      <c r="R177" s="1"/>
      <c r="S177" s="1"/>
      <c r="T177" s="1"/>
      <c r="U177" s="1"/>
      <c r="V177" s="1"/>
      <c r="W177" s="1"/>
    </row>
    <row r="178" spans="2:23" ht="12.75" hidden="1" customHeight="1">
      <c r="B178" s="1"/>
      <c r="C178" s="6" t="s">
        <v>71</v>
      </c>
      <c r="D178" s="1"/>
      <c r="E178" s="1"/>
      <c r="F178" s="7" t="s">
        <v>537</v>
      </c>
      <c r="G178" s="1"/>
      <c r="H178" s="1"/>
      <c r="I178" s="25" t="s">
        <v>501</v>
      </c>
      <c r="J178" s="24">
        <f t="shared" si="62"/>
        <v>0</v>
      </c>
      <c r="K178" s="24">
        <f t="shared" si="63"/>
        <v>0</v>
      </c>
      <c r="L178" s="24">
        <f t="shared" si="64"/>
        <v>0</v>
      </c>
      <c r="M178" s="24">
        <f t="shared" si="65"/>
        <v>0</v>
      </c>
      <c r="N178" s="24">
        <f t="shared" si="66"/>
        <v>0</v>
      </c>
      <c r="O178" s="24">
        <f t="shared" si="67"/>
        <v>0</v>
      </c>
      <c r="P178" s="24">
        <f t="shared" si="61"/>
        <v>0</v>
      </c>
      <c r="Q178" s="1"/>
      <c r="R178" s="1"/>
      <c r="S178" s="1"/>
      <c r="T178" s="1"/>
      <c r="U178" s="1"/>
      <c r="V178" s="1"/>
      <c r="W178" s="1"/>
    </row>
    <row r="179" spans="2:23" ht="12.75" hidden="1" customHeight="1">
      <c r="B179" s="1"/>
      <c r="C179" s="6" t="s">
        <v>72</v>
      </c>
      <c r="D179" s="1"/>
      <c r="E179" s="1"/>
      <c r="F179" s="7" t="s">
        <v>538</v>
      </c>
      <c r="G179" s="1"/>
      <c r="H179" s="1"/>
      <c r="I179" s="25" t="s">
        <v>502</v>
      </c>
      <c r="J179" s="24">
        <f t="shared" si="62"/>
        <v>0</v>
      </c>
      <c r="K179" s="24">
        <f t="shared" si="63"/>
        <v>0</v>
      </c>
      <c r="L179" s="24">
        <f t="shared" si="64"/>
        <v>0</v>
      </c>
      <c r="M179" s="24">
        <f t="shared" si="65"/>
        <v>0</v>
      </c>
      <c r="N179" s="24">
        <f t="shared" si="66"/>
        <v>0</v>
      </c>
      <c r="O179" s="24">
        <f t="shared" si="67"/>
        <v>0</v>
      </c>
      <c r="P179" s="24">
        <f t="shared" si="61"/>
        <v>0</v>
      </c>
      <c r="Q179" s="1"/>
      <c r="R179" s="1"/>
      <c r="S179" s="1"/>
      <c r="T179" s="1"/>
      <c r="U179" s="1"/>
      <c r="V179" s="1"/>
      <c r="W179" s="1"/>
    </row>
    <row r="180" spans="2:23" ht="12.75" hidden="1" customHeight="1">
      <c r="B180" s="1"/>
      <c r="C180" s="6" t="s">
        <v>73</v>
      </c>
      <c r="D180" s="1"/>
      <c r="E180" s="1"/>
      <c r="F180" s="7" t="s">
        <v>539</v>
      </c>
      <c r="G180" s="1"/>
      <c r="H180" s="1"/>
      <c r="I180" s="25" t="s">
        <v>503</v>
      </c>
      <c r="J180" s="24">
        <f>IF(L54="I - Diritti umani",1,0)</f>
        <v>0</v>
      </c>
      <c r="K180" s="24">
        <f t="shared" si="63"/>
        <v>0</v>
      </c>
      <c r="L180" s="24">
        <f t="shared" si="64"/>
        <v>0</v>
      </c>
      <c r="M180" s="24">
        <f t="shared" si="65"/>
        <v>0</v>
      </c>
      <c r="N180" s="24">
        <f t="shared" si="66"/>
        <v>0</v>
      </c>
      <c r="O180" s="24">
        <f t="shared" si="67"/>
        <v>0</v>
      </c>
      <c r="P180" s="24">
        <f t="shared" si="61"/>
        <v>0</v>
      </c>
      <c r="Q180" s="1"/>
      <c r="R180" s="1"/>
      <c r="S180" s="1"/>
      <c r="T180" s="1"/>
      <c r="U180" s="1"/>
      <c r="V180" s="1"/>
      <c r="W180" s="1"/>
    </row>
    <row r="181" spans="2:23" ht="12.75" hidden="1" customHeight="1">
      <c r="B181" s="1"/>
      <c r="C181" s="6" t="s">
        <v>74</v>
      </c>
      <c r="D181" s="1"/>
      <c r="E181" s="1"/>
      <c r="F181" s="7" t="s">
        <v>392</v>
      </c>
      <c r="G181" s="1"/>
      <c r="H181" s="1"/>
      <c r="I181" s="26" t="s">
        <v>506</v>
      </c>
      <c r="J181" s="26">
        <f>SUM(J171:J180)</f>
        <v>0</v>
      </c>
      <c r="K181" s="26">
        <f t="shared" ref="K181:P181" si="68">SUM(K171:K180)</f>
        <v>0</v>
      </c>
      <c r="L181" s="26">
        <f t="shared" si="68"/>
        <v>0</v>
      </c>
      <c r="M181" s="26">
        <f t="shared" si="68"/>
        <v>0</v>
      </c>
      <c r="N181" s="26">
        <f t="shared" si="68"/>
        <v>0</v>
      </c>
      <c r="O181" s="26">
        <f t="shared" si="68"/>
        <v>0</v>
      </c>
      <c r="P181" s="26">
        <f t="shared" si="68"/>
        <v>0</v>
      </c>
      <c r="Q181" s="1"/>
      <c r="R181" s="1"/>
      <c r="S181" s="1"/>
      <c r="T181" s="1"/>
      <c r="U181" s="1"/>
      <c r="V181" s="1"/>
      <c r="W181" s="1"/>
    </row>
    <row r="182" spans="2:23" ht="12.75" hidden="1" customHeight="1">
      <c r="B182" s="1"/>
      <c r="C182" s="6" t="s">
        <v>75</v>
      </c>
      <c r="D182" s="1"/>
      <c r="E182" s="1"/>
      <c r="F182" s="7" t="s">
        <v>393</v>
      </c>
      <c r="G182" s="1"/>
      <c r="H182" s="1"/>
      <c r="I182" s="102" t="s">
        <v>516</v>
      </c>
      <c r="J182" s="32">
        <f>SUM(J181:O181)</f>
        <v>0</v>
      </c>
      <c r="P182" s="1"/>
      <c r="Q182" s="1"/>
      <c r="R182" s="1"/>
      <c r="S182" s="1"/>
      <c r="T182" s="1"/>
      <c r="U182" s="1"/>
      <c r="V182" s="1"/>
    </row>
    <row r="183" spans="2:23" ht="12.75" hidden="1" customHeight="1">
      <c r="B183" s="1"/>
      <c r="C183" s="6" t="s">
        <v>76</v>
      </c>
      <c r="D183" s="1"/>
      <c r="E183" s="1"/>
      <c r="F183" s="7" t="s">
        <v>394</v>
      </c>
      <c r="G183" s="1"/>
      <c r="H183" s="1"/>
      <c r="I183" s="10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12.75" hidden="1" customHeight="1">
      <c r="B184" s="1"/>
      <c r="C184" s="6" t="s">
        <v>77</v>
      </c>
      <c r="D184" s="1"/>
      <c r="E184" s="1"/>
      <c r="F184" s="7" t="s">
        <v>395</v>
      </c>
      <c r="G184" s="1"/>
      <c r="H184" s="1"/>
      <c r="I184" s="104"/>
      <c r="P184" s="1"/>
      <c r="Q184" s="1"/>
      <c r="R184" s="1"/>
      <c r="S184" s="1"/>
      <c r="T184" s="1"/>
      <c r="U184" s="1"/>
      <c r="V184" s="1"/>
    </row>
    <row r="185" spans="2:23" ht="12.75" hidden="1" customHeight="1">
      <c r="B185" s="1"/>
      <c r="C185" s="6" t="s">
        <v>78</v>
      </c>
      <c r="D185" s="1"/>
      <c r="E185" s="1"/>
      <c r="F185" s="7" t="s">
        <v>507</v>
      </c>
      <c r="G185" s="1"/>
      <c r="H185" s="1"/>
      <c r="P185" s="1"/>
      <c r="Q185" s="1"/>
      <c r="R185" s="1"/>
      <c r="S185" s="1"/>
      <c r="T185" s="1"/>
      <c r="U185" s="1"/>
      <c r="V185" s="1"/>
    </row>
    <row r="186" spans="2:23" ht="12.75" hidden="1" customHeight="1">
      <c r="B186" s="1"/>
      <c r="C186" s="6" t="s">
        <v>79</v>
      </c>
      <c r="D186" s="1"/>
      <c r="E186" s="1"/>
      <c r="F186" s="7" t="s">
        <v>396</v>
      </c>
      <c r="G186" s="1"/>
      <c r="H186" s="1"/>
      <c r="P186" s="1"/>
      <c r="Q186" s="1"/>
      <c r="R186" s="1"/>
      <c r="S186" s="1"/>
      <c r="T186" s="1"/>
      <c r="U186" s="1"/>
      <c r="V186" s="1"/>
    </row>
    <row r="187" spans="2:23" ht="12.75" hidden="1" customHeight="1">
      <c r="B187" s="1"/>
      <c r="C187" s="6" t="s">
        <v>80</v>
      </c>
      <c r="D187" s="1"/>
      <c r="E187" s="1"/>
      <c r="F187" s="1"/>
      <c r="G187" s="1"/>
      <c r="H187" s="1"/>
      <c r="I187" s="115" t="s">
        <v>491</v>
      </c>
      <c r="J187" s="118" t="s">
        <v>443</v>
      </c>
      <c r="K187" s="119" t="s">
        <v>444</v>
      </c>
      <c r="L187" s="120" t="s">
        <v>445</v>
      </c>
      <c r="M187" s="120" t="s">
        <v>446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3" ht="12.75" hidden="1" customHeight="1">
      <c r="B188" s="1"/>
      <c r="C188" s="6" t="s">
        <v>81</v>
      </c>
      <c r="D188" s="1"/>
      <c r="E188" s="1"/>
      <c r="F188" s="1"/>
      <c r="G188" s="1"/>
      <c r="H188" s="1"/>
      <c r="I188" s="116"/>
      <c r="J188" s="108"/>
      <c r="K188" s="111"/>
      <c r="L188" s="113"/>
      <c r="M188" s="113"/>
      <c r="N188" s="1"/>
      <c r="O188" s="1"/>
      <c r="P188" s="1"/>
      <c r="Q188" s="1"/>
      <c r="R188" s="1"/>
      <c r="S188" s="1"/>
      <c r="T188" s="1"/>
      <c r="U188" s="1"/>
      <c r="V188" s="1"/>
    </row>
    <row r="189" spans="2:23" ht="12.75" hidden="1" customHeight="1">
      <c r="B189" s="1"/>
      <c r="C189" s="6" t="s">
        <v>82</v>
      </c>
      <c r="D189" s="1"/>
      <c r="E189" s="1"/>
      <c r="F189" s="1"/>
      <c r="G189" s="1"/>
      <c r="H189" s="1"/>
      <c r="I189" s="117"/>
      <c r="J189" s="109"/>
      <c r="K189" s="111"/>
      <c r="L189" s="113"/>
      <c r="M189" s="113"/>
      <c r="N189" s="1"/>
      <c r="O189" s="1"/>
      <c r="P189" s="1"/>
      <c r="Q189" s="1"/>
      <c r="R189" s="1"/>
      <c r="S189" s="1"/>
      <c r="T189" s="1"/>
      <c r="U189" s="1"/>
      <c r="V189" s="1"/>
    </row>
    <row r="190" spans="2:23" ht="12.75" hidden="1" customHeight="1">
      <c r="B190" s="1"/>
      <c r="C190" s="6" t="s">
        <v>83</v>
      </c>
      <c r="D190" s="1"/>
      <c r="E190" s="1"/>
      <c r="F190" s="1"/>
      <c r="G190" s="1"/>
      <c r="H190" s="1"/>
      <c r="I190" s="25" t="s">
        <v>494</v>
      </c>
      <c r="J190" s="24">
        <f>IF(F80="Università italiane",1,0)</f>
        <v>0</v>
      </c>
      <c r="K190" s="24">
        <f>IF(F80="Università straniere",1,0)</f>
        <v>0</v>
      </c>
      <c r="L190" s="24">
        <f>IF(F80="Associazioni o altri Enti italiani",1,0)</f>
        <v>0</v>
      </c>
      <c r="M190" s="24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3" ht="12.75" hidden="1" customHeight="1">
      <c r="B191" s="1"/>
      <c r="C191" s="6" t="s">
        <v>84</v>
      </c>
      <c r="D191" s="1"/>
      <c r="E191" s="1"/>
      <c r="F191" s="1"/>
      <c r="G191" s="1"/>
      <c r="H191" s="1"/>
      <c r="I191" s="25" t="s">
        <v>495</v>
      </c>
      <c r="J191" s="24">
        <f>IF(F81="Università italiane",1,0)</f>
        <v>0</v>
      </c>
      <c r="K191" s="24">
        <f>IF(F81="Università straniere",1,0)</f>
        <v>0</v>
      </c>
      <c r="L191" s="24">
        <f>IF(F81="Associazioni o altri Enti italiani",1,0)</f>
        <v>0</v>
      </c>
      <c r="M191" s="24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3" ht="12.75" hidden="1" customHeight="1">
      <c r="B192" s="1"/>
      <c r="C192" s="6" t="s">
        <v>85</v>
      </c>
      <c r="D192" s="1"/>
      <c r="E192" s="1"/>
      <c r="F192" s="1"/>
      <c r="G192" s="1"/>
      <c r="H192" s="1"/>
      <c r="I192" s="25" t="s">
        <v>496</v>
      </c>
      <c r="J192" s="24">
        <f>IF(F82="Università italiane",1,0)</f>
        <v>0</v>
      </c>
      <c r="K192" s="24">
        <f>IF(F82="Università straniere",1,0)</f>
        <v>0</v>
      </c>
      <c r="L192" s="24">
        <f>IF(F82="Associazioni o altri Enti italiani",1,0)</f>
        <v>0</v>
      </c>
      <c r="M192" s="24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3" ht="12.75" hidden="1" customHeight="1">
      <c r="B193" s="1"/>
      <c r="C193" s="6" t="s">
        <v>86</v>
      </c>
      <c r="D193" s="1"/>
      <c r="E193" s="1"/>
      <c r="F193" s="1"/>
      <c r="G193" s="1"/>
      <c r="H193" s="1"/>
      <c r="I193" s="25" t="s">
        <v>497</v>
      </c>
      <c r="J193" s="24">
        <f>IF(F83="Università italiane",1,0)</f>
        <v>0</v>
      </c>
      <c r="K193" s="24">
        <f>IF(F83="Università straniere",1,0)</f>
        <v>0</v>
      </c>
      <c r="L193" s="24">
        <f>IF(F83="Associazioni o altri Enti italiani",1,0)</f>
        <v>0</v>
      </c>
      <c r="M193" s="24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3" ht="12.75" hidden="1" customHeight="1">
      <c r="B194" s="1"/>
      <c r="C194" s="6" t="s">
        <v>87</v>
      </c>
      <c r="D194" s="1"/>
      <c r="E194" s="1"/>
      <c r="F194" s="1"/>
      <c r="G194" s="1"/>
      <c r="H194" s="1"/>
      <c r="I194" s="25" t="s">
        <v>498</v>
      </c>
      <c r="J194" s="24">
        <f>IF(F84="Università italiane",1,0)</f>
        <v>0</v>
      </c>
      <c r="K194" s="24">
        <f>IF(F84="Università straniere",1,0)</f>
        <v>0</v>
      </c>
      <c r="L194" s="24">
        <f>IF(F84="Associazioni o altri Enti italiani",1,0)</f>
        <v>0</v>
      </c>
      <c r="M194" s="24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3" ht="12.75" hidden="1" customHeight="1">
      <c r="B195" s="1"/>
      <c r="C195" s="6" t="s">
        <v>88</v>
      </c>
      <c r="D195" s="1"/>
      <c r="E195" s="1"/>
      <c r="F195" s="1"/>
      <c r="G195" s="1"/>
      <c r="H195" s="1"/>
      <c r="I195" s="26" t="s">
        <v>506</v>
      </c>
      <c r="J195" s="26">
        <f>SUM(J190:J194)</f>
        <v>0</v>
      </c>
      <c r="K195" s="26">
        <f>SUM(K190:K194)</f>
        <v>0</v>
      </c>
      <c r="L195" s="26">
        <f>SUM(L190:L194)</f>
        <v>0</v>
      </c>
      <c r="M195" s="26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3" ht="12.75" hidden="1" customHeight="1">
      <c r="B196" s="1"/>
      <c r="C196" s="6" t="s">
        <v>89</v>
      </c>
      <c r="D196" s="1"/>
      <c r="E196" s="1"/>
      <c r="F196" s="1"/>
      <c r="G196" s="1"/>
      <c r="H196" s="1"/>
      <c r="I196" s="31" t="s">
        <v>517</v>
      </c>
      <c r="J196" s="32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3" ht="12.75" hidden="1" customHeight="1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3" ht="12.75" hidden="1" customHeight="1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3" ht="12.75" hidden="1" customHeight="1">
      <c r="B199" s="1"/>
      <c r="C199" s="6" t="s">
        <v>92</v>
      </c>
      <c r="D199" s="1"/>
      <c r="E199" s="1"/>
      <c r="F199" s="1"/>
      <c r="G199" s="1"/>
      <c r="H199" s="1"/>
      <c r="I199" s="33" t="s">
        <v>491</v>
      </c>
      <c r="J199" s="99" t="s">
        <v>400</v>
      </c>
      <c r="K199" s="114" t="s">
        <v>544</v>
      </c>
      <c r="L199" s="114" t="s">
        <v>548</v>
      </c>
      <c r="M199" s="114" t="s">
        <v>545</v>
      </c>
      <c r="N199" s="114" t="s">
        <v>546</v>
      </c>
      <c r="O199" s="114" t="s">
        <v>547</v>
      </c>
      <c r="P199" s="99" t="s">
        <v>396</v>
      </c>
      <c r="Q199" s="1"/>
      <c r="R199" s="1"/>
      <c r="S199" s="1"/>
      <c r="T199" s="1"/>
      <c r="U199" s="1"/>
      <c r="V199" s="1"/>
      <c r="W199" s="1"/>
    </row>
    <row r="200" spans="2:23" ht="12.75" hidden="1" customHeight="1">
      <c r="B200" s="1"/>
      <c r="C200" s="6" t="s">
        <v>93</v>
      </c>
      <c r="D200" s="1"/>
      <c r="E200" s="1"/>
      <c r="F200" s="1"/>
      <c r="G200" s="1"/>
      <c r="H200" s="1"/>
      <c r="I200" s="76"/>
      <c r="J200" s="100"/>
      <c r="K200" s="100"/>
      <c r="L200" s="100"/>
      <c r="M200" s="100"/>
      <c r="N200" s="100"/>
      <c r="O200" s="100"/>
      <c r="P200" s="100"/>
      <c r="Q200" s="1"/>
      <c r="R200" s="1"/>
      <c r="S200" s="1"/>
      <c r="T200" s="1"/>
      <c r="U200" s="1"/>
      <c r="V200" s="1"/>
      <c r="W200" s="1"/>
    </row>
    <row r="201" spans="2:23" ht="12.75" hidden="1" customHeight="1">
      <c r="B201" s="1"/>
      <c r="C201" s="6" t="s">
        <v>94</v>
      </c>
      <c r="D201" s="1"/>
      <c r="E201" s="1"/>
      <c r="F201" s="1"/>
      <c r="G201" s="1"/>
      <c r="H201" s="1"/>
      <c r="I201" s="77"/>
      <c r="J201" s="101"/>
      <c r="K201" s="101"/>
      <c r="L201" s="101"/>
      <c r="M201" s="101"/>
      <c r="N201" s="101"/>
      <c r="O201" s="101"/>
      <c r="P201" s="101"/>
      <c r="Q201" s="1"/>
      <c r="R201" s="1"/>
      <c r="S201" s="1"/>
      <c r="T201" s="1"/>
      <c r="U201" s="1"/>
      <c r="V201" s="1"/>
      <c r="W201" s="1"/>
    </row>
    <row r="202" spans="2:23" ht="12.75" hidden="1" customHeight="1">
      <c r="B202" s="1"/>
      <c r="C202" s="6" t="s">
        <v>95</v>
      </c>
      <c r="D202" s="1"/>
      <c r="E202" s="1"/>
      <c r="F202" s="1"/>
      <c r="G202" s="1"/>
      <c r="H202" s="1"/>
      <c r="I202" s="25" t="s">
        <v>494</v>
      </c>
      <c r="J202" s="24">
        <f>IF(G80="I - Diritti umani",1,0)</f>
        <v>0</v>
      </c>
      <c r="K202" s="24">
        <f>IF(G80="II - Sviluppo sostenibile",1,0)</f>
        <v>0</v>
      </c>
      <c r="L202" s="24">
        <f>IF(G80="III - Salute, sicurezza e benessere",1,0)</f>
        <v>0</v>
      </c>
      <c r="M202" s="24">
        <f>IF(G80="IV - Progresso e innovazione tecnologica",1,0)</f>
        <v>0</v>
      </c>
      <c r="N202" s="24">
        <f>IF(G80="V - Culture e società in trasformazione",1,0)</f>
        <v>0</v>
      </c>
      <c r="O202" s="24">
        <f>IF(G80="VI -  Economia, impresa, mercati e PA",1,0)</f>
        <v>0</v>
      </c>
      <c r="P202" s="24">
        <f>IF(G80="Altro",1,0)</f>
        <v>0</v>
      </c>
      <c r="Q202" s="1"/>
      <c r="R202" s="1"/>
      <c r="S202" s="1"/>
      <c r="T202" s="1"/>
      <c r="U202" s="1"/>
      <c r="V202" s="1"/>
      <c r="W202" s="1"/>
    </row>
    <row r="203" spans="2:23" ht="12.75" hidden="1" customHeight="1">
      <c r="B203" s="1"/>
      <c r="C203" s="6" t="s">
        <v>96</v>
      </c>
      <c r="D203" s="1"/>
      <c r="E203" s="1"/>
      <c r="F203" s="1"/>
      <c r="G203" s="1"/>
      <c r="H203" s="1"/>
      <c r="I203" s="25" t="s">
        <v>495</v>
      </c>
      <c r="J203" s="24">
        <f t="shared" ref="J203:J206" si="69">IF(G81="I - Diritti umani",1,0)</f>
        <v>0</v>
      </c>
      <c r="K203" s="24">
        <f t="shared" ref="K203:K205" si="70">IF(G81="II - Sviluppo sostenibile",1,0)</f>
        <v>0</v>
      </c>
      <c r="L203" s="24">
        <f t="shared" ref="L203:L206" si="71">IF(G81="III - Salute, sicurezza e benessere",1,0)</f>
        <v>0</v>
      </c>
      <c r="M203" s="24">
        <f t="shared" ref="M203:M206" si="72">IF(G81="IV - Progresso e innovazione tecnologica",1,0)</f>
        <v>0</v>
      </c>
      <c r="N203" s="24">
        <f t="shared" ref="N203:N206" si="73">IF(G81="V - Culture e società in trasformazione",1,0)</f>
        <v>0</v>
      </c>
      <c r="O203" s="24">
        <f t="shared" ref="O203:O206" si="74">IF(G81="VI -  Economia, impresa, mercati e PA",1,0)</f>
        <v>0</v>
      </c>
      <c r="P203" s="24">
        <f t="shared" ref="P203:P206" si="75">IF(G81="Altro",1,0)</f>
        <v>0</v>
      </c>
      <c r="Q203" s="1"/>
      <c r="R203" s="1"/>
      <c r="S203" s="1"/>
      <c r="T203" s="1"/>
      <c r="U203" s="1"/>
      <c r="V203" s="1"/>
      <c r="W203" s="1"/>
    </row>
    <row r="204" spans="2:23" ht="12.75" hidden="1" customHeight="1">
      <c r="B204" s="1"/>
      <c r="C204" s="6" t="s">
        <v>97</v>
      </c>
      <c r="D204" s="1"/>
      <c r="E204" s="1"/>
      <c r="F204" s="1"/>
      <c r="G204" s="1"/>
      <c r="H204" s="1"/>
      <c r="I204" s="25" t="s">
        <v>496</v>
      </c>
      <c r="J204" s="24">
        <f t="shared" si="69"/>
        <v>0</v>
      </c>
      <c r="K204" s="24">
        <f t="shared" si="70"/>
        <v>0</v>
      </c>
      <c r="L204" s="24">
        <f t="shared" si="71"/>
        <v>0</v>
      </c>
      <c r="M204" s="24">
        <f t="shared" si="72"/>
        <v>0</v>
      </c>
      <c r="N204" s="24">
        <f t="shared" si="73"/>
        <v>0</v>
      </c>
      <c r="O204" s="24">
        <f t="shared" si="74"/>
        <v>0</v>
      </c>
      <c r="P204" s="24">
        <f t="shared" si="75"/>
        <v>0</v>
      </c>
      <c r="Q204" s="1"/>
      <c r="R204" s="1"/>
      <c r="S204" s="1"/>
      <c r="T204" s="1"/>
      <c r="U204" s="1"/>
      <c r="V204" s="1"/>
      <c r="W204" s="1"/>
    </row>
    <row r="205" spans="2:23" ht="12.75" hidden="1" customHeight="1">
      <c r="B205" s="1"/>
      <c r="C205" s="6" t="s">
        <v>98</v>
      </c>
      <c r="D205" s="1"/>
      <c r="E205" s="1"/>
      <c r="F205" s="1"/>
      <c r="G205" s="1"/>
      <c r="H205" s="1"/>
      <c r="I205" s="25" t="s">
        <v>497</v>
      </c>
      <c r="J205" s="24">
        <f t="shared" si="69"/>
        <v>0</v>
      </c>
      <c r="K205" s="24">
        <f t="shared" si="70"/>
        <v>0</v>
      </c>
      <c r="L205" s="24">
        <f t="shared" si="71"/>
        <v>0</v>
      </c>
      <c r="M205" s="24">
        <f t="shared" si="72"/>
        <v>0</v>
      </c>
      <c r="N205" s="24">
        <f t="shared" si="73"/>
        <v>0</v>
      </c>
      <c r="O205" s="24">
        <f t="shared" si="74"/>
        <v>0</v>
      </c>
      <c r="P205" s="24">
        <f t="shared" si="75"/>
        <v>0</v>
      </c>
      <c r="Q205" s="1"/>
      <c r="R205" s="1"/>
      <c r="S205" s="1"/>
      <c r="T205" s="1"/>
      <c r="U205" s="1"/>
      <c r="V205" s="1"/>
      <c r="W205" s="1"/>
    </row>
    <row r="206" spans="2:23" ht="12.75" hidden="1" customHeight="1">
      <c r="B206" s="1"/>
      <c r="C206" s="6" t="s">
        <v>99</v>
      </c>
      <c r="D206" s="1"/>
      <c r="E206" s="1"/>
      <c r="F206" s="1"/>
      <c r="G206" s="1"/>
      <c r="H206" s="1"/>
      <c r="I206" s="25" t="s">
        <v>498</v>
      </c>
      <c r="J206" s="24">
        <f t="shared" si="69"/>
        <v>0</v>
      </c>
      <c r="K206" s="24">
        <f>IF(G84="II - Sviluppo sostenibile",1,0)</f>
        <v>0</v>
      </c>
      <c r="L206" s="24">
        <f t="shared" si="71"/>
        <v>0</v>
      </c>
      <c r="M206" s="24">
        <f t="shared" si="72"/>
        <v>0</v>
      </c>
      <c r="N206" s="24">
        <f t="shared" si="73"/>
        <v>0</v>
      </c>
      <c r="O206" s="24">
        <f t="shared" si="74"/>
        <v>0</v>
      </c>
      <c r="P206" s="24">
        <f t="shared" si="75"/>
        <v>0</v>
      </c>
      <c r="Q206" s="1"/>
      <c r="R206" s="1"/>
      <c r="S206" s="1"/>
      <c r="T206" s="1"/>
      <c r="U206" s="1"/>
      <c r="V206" s="1"/>
      <c r="W206" s="1"/>
    </row>
    <row r="207" spans="2:23" ht="12.75" hidden="1" customHeight="1">
      <c r="B207" s="1"/>
      <c r="C207" s="6" t="s">
        <v>100</v>
      </c>
      <c r="D207" s="1"/>
      <c r="E207" s="1"/>
      <c r="F207" s="1"/>
      <c r="G207" s="1"/>
      <c r="H207" s="1"/>
      <c r="I207" s="26" t="s">
        <v>506</v>
      </c>
      <c r="J207" s="26">
        <f>SUM(J202:J206)</f>
        <v>0</v>
      </c>
      <c r="K207" s="26">
        <f t="shared" ref="K207" si="76">SUM(K202:K206)</f>
        <v>0</v>
      </c>
      <c r="L207" s="26">
        <f>SUM(L202:L206)</f>
        <v>0</v>
      </c>
      <c r="M207" s="26">
        <f t="shared" ref="M207:P207" si="77">SUM(M202:M206)</f>
        <v>0</v>
      </c>
      <c r="N207" s="26">
        <f t="shared" si="77"/>
        <v>0</v>
      </c>
      <c r="O207" s="26">
        <f t="shared" si="77"/>
        <v>0</v>
      </c>
      <c r="P207" s="26">
        <f t="shared" si="77"/>
        <v>0</v>
      </c>
      <c r="Q207" s="1"/>
      <c r="R207" s="1"/>
      <c r="S207" s="1"/>
      <c r="T207" s="1"/>
      <c r="U207" s="1"/>
      <c r="V207" s="1"/>
      <c r="W207" s="1"/>
    </row>
    <row r="208" spans="2:23" ht="12.75" hidden="1" customHeight="1">
      <c r="B208" s="1"/>
      <c r="C208" s="6" t="s">
        <v>101</v>
      </c>
      <c r="D208" s="1"/>
      <c r="E208" s="1"/>
      <c r="F208" s="1"/>
      <c r="G208" s="1"/>
      <c r="H208" s="1"/>
      <c r="I208" s="102" t="s">
        <v>518</v>
      </c>
      <c r="J208" s="32">
        <f>SUM(J207:O207)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>
      <c r="B209" s="1"/>
      <c r="C209" s="6" t="s">
        <v>102</v>
      </c>
      <c r="D209" s="1"/>
      <c r="E209" s="1"/>
      <c r="F209" s="1"/>
      <c r="G209" s="1"/>
      <c r="H209" s="1"/>
      <c r="I209" s="10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>
      <c r="B210" s="1"/>
      <c r="C210" s="6" t="s">
        <v>103</v>
      </c>
      <c r="D210" s="1"/>
      <c r="E210" s="1"/>
      <c r="F210" s="1"/>
      <c r="G210" s="1"/>
      <c r="H210" s="1"/>
      <c r="I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>
      <c r="B213" s="1"/>
      <c r="C213" s="6" t="s">
        <v>106</v>
      </c>
      <c r="D213" s="1"/>
      <c r="E213" s="1"/>
      <c r="F213" s="1"/>
      <c r="G213" s="1"/>
      <c r="H213" s="1"/>
      <c r="I213" s="105" t="s">
        <v>489</v>
      </c>
      <c r="J213" s="86" t="s">
        <v>436</v>
      </c>
      <c r="K213" s="110" t="s">
        <v>437</v>
      </c>
      <c r="L213" s="112" t="s">
        <v>438</v>
      </c>
      <c r="M213" s="112" t="s">
        <v>521</v>
      </c>
      <c r="N213" s="112" t="s">
        <v>439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>
      <c r="B214" s="1"/>
      <c r="C214" s="6" t="s">
        <v>107</v>
      </c>
      <c r="D214" s="1"/>
      <c r="E214" s="1"/>
      <c r="F214" s="1"/>
      <c r="G214" s="1"/>
      <c r="H214" s="1"/>
      <c r="I214" s="106"/>
      <c r="J214" s="108"/>
      <c r="K214" s="111"/>
      <c r="L214" s="113"/>
      <c r="M214" s="113"/>
      <c r="N214" s="113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>
      <c r="B215" s="1"/>
      <c r="C215" s="6" t="s">
        <v>108</v>
      </c>
      <c r="D215" s="1"/>
      <c r="E215" s="1"/>
      <c r="F215" s="1"/>
      <c r="G215" s="1"/>
      <c r="H215" s="1"/>
      <c r="I215" s="107"/>
      <c r="J215" s="109"/>
      <c r="K215" s="111"/>
      <c r="L215" s="113"/>
      <c r="M215" s="113"/>
      <c r="N215" s="113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>
      <c r="B216" s="1"/>
      <c r="C216" s="6" t="s">
        <v>109</v>
      </c>
      <c r="D216" s="1"/>
      <c r="E216" s="1"/>
      <c r="F216" s="1"/>
      <c r="G216" s="1"/>
      <c r="H216" s="1"/>
      <c r="I216" s="25" t="s">
        <v>494</v>
      </c>
      <c r="J216" s="24">
        <f>IF(F64="Componente del Comitato Scientifico",1,0)</f>
        <v>0</v>
      </c>
      <c r="K216" s="24">
        <f>IF(F64="Componente del Comitato di redazione",1,0)</f>
        <v>0</v>
      </c>
      <c r="L216" s="24">
        <f>IF(F64="Direttore Scientifico",1,0)</f>
        <v>0</v>
      </c>
      <c r="M216" s="24">
        <f>IF(F64="Componente del Comitato Direttivo",1,0)</f>
        <v>0</v>
      </c>
      <c r="N216" s="24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>
      <c r="B217" s="1"/>
      <c r="C217" s="6" t="s">
        <v>110</v>
      </c>
      <c r="D217" s="1"/>
      <c r="E217" s="1"/>
      <c r="F217" s="1"/>
      <c r="G217" s="1"/>
      <c r="H217" s="1"/>
      <c r="I217" s="25" t="s">
        <v>495</v>
      </c>
      <c r="J217" s="24">
        <f t="shared" ref="J217:J220" si="78">IF(F65="Componente del Comitato Scientifico",1,0)</f>
        <v>0</v>
      </c>
      <c r="K217" s="24">
        <f t="shared" ref="K217:K220" si="79">IF(F65="Componente del Comitato di redazione",1,0)</f>
        <v>0</v>
      </c>
      <c r="L217" s="24">
        <f t="shared" ref="L217:L220" si="80">IF(F65="Direttore Scientifico",1,0)</f>
        <v>0</v>
      </c>
      <c r="M217" s="24">
        <f t="shared" ref="M217:M220" si="81">IF(F65="Componente del Comitato Direttivo",1,0)</f>
        <v>0</v>
      </c>
      <c r="N217" s="24">
        <f t="shared" ref="N217:N220" si="82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>
      <c r="B218" s="1"/>
      <c r="C218" s="6" t="s">
        <v>111</v>
      </c>
      <c r="D218" s="1"/>
      <c r="E218" s="1"/>
      <c r="F218" s="1"/>
      <c r="G218" s="1"/>
      <c r="H218" s="1"/>
      <c r="I218" s="25" t="s">
        <v>496</v>
      </c>
      <c r="J218" s="24">
        <f t="shared" si="78"/>
        <v>0</v>
      </c>
      <c r="K218" s="24">
        <f t="shared" si="79"/>
        <v>0</v>
      </c>
      <c r="L218" s="24">
        <f t="shared" si="80"/>
        <v>0</v>
      </c>
      <c r="M218" s="24">
        <f t="shared" si="81"/>
        <v>0</v>
      </c>
      <c r="N218" s="24">
        <f t="shared" si="82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>
      <c r="B219" s="1"/>
      <c r="C219" s="6" t="s">
        <v>112</v>
      </c>
      <c r="D219" s="1"/>
      <c r="E219" s="1"/>
      <c r="F219" s="1"/>
      <c r="G219" s="1"/>
      <c r="H219" s="1"/>
      <c r="I219" s="25" t="s">
        <v>497</v>
      </c>
      <c r="J219" s="24">
        <f t="shared" si="78"/>
        <v>0</v>
      </c>
      <c r="K219" s="24">
        <f t="shared" si="79"/>
        <v>0</v>
      </c>
      <c r="L219" s="24">
        <f t="shared" si="80"/>
        <v>0</v>
      </c>
      <c r="M219" s="24">
        <f t="shared" si="81"/>
        <v>0</v>
      </c>
      <c r="N219" s="24">
        <f t="shared" si="82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>
      <c r="B220" s="1"/>
      <c r="C220" s="6" t="s">
        <v>113</v>
      </c>
      <c r="D220" s="1"/>
      <c r="E220" s="1"/>
      <c r="F220" s="1"/>
      <c r="G220" s="1"/>
      <c r="H220" s="1"/>
      <c r="I220" s="25" t="s">
        <v>498</v>
      </c>
      <c r="J220" s="24">
        <f t="shared" si="78"/>
        <v>0</v>
      </c>
      <c r="K220" s="24">
        <f t="shared" si="79"/>
        <v>0</v>
      </c>
      <c r="L220" s="24">
        <f t="shared" si="80"/>
        <v>0</v>
      </c>
      <c r="M220" s="24">
        <f t="shared" si="81"/>
        <v>0</v>
      </c>
      <c r="N220" s="24">
        <f t="shared" si="82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>
      <c r="B221" s="1"/>
      <c r="C221" s="6" t="s">
        <v>114</v>
      </c>
      <c r="D221" s="1"/>
      <c r="E221" s="1"/>
      <c r="F221" s="1"/>
      <c r="G221" s="1"/>
      <c r="H221" s="1"/>
      <c r="I221" s="26" t="s">
        <v>506</v>
      </c>
      <c r="J221" s="26">
        <f>SUM(J216:J220)</f>
        <v>0</v>
      </c>
      <c r="K221" s="26">
        <f>SUM(K216:K220)</f>
        <v>0</v>
      </c>
      <c r="L221" s="26">
        <f>SUM(L216:L220)</f>
        <v>0</v>
      </c>
      <c r="M221" s="26">
        <f>SUM(M216:M220)</f>
        <v>0</v>
      </c>
      <c r="N221" s="26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>
      <c r="B222" s="1"/>
      <c r="C222" s="6" t="s">
        <v>115</v>
      </c>
      <c r="D222" s="1"/>
      <c r="E222" s="1"/>
      <c r="F222" s="1"/>
      <c r="G222" s="1"/>
      <c r="H222" s="1"/>
      <c r="I222" s="35" t="s">
        <v>522</v>
      </c>
      <c r="J222" s="32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>
      <c r="B226" s="1"/>
      <c r="C226" s="6" t="s">
        <v>119</v>
      </c>
      <c r="D226" s="1"/>
      <c r="E226" s="1"/>
      <c r="F226" s="1"/>
      <c r="G226" s="1"/>
      <c r="H226" s="1"/>
      <c r="I226" s="121" t="s">
        <v>488</v>
      </c>
      <c r="J226" s="86" t="s">
        <v>430</v>
      </c>
      <c r="K226" s="110" t="s">
        <v>431</v>
      </c>
      <c r="L226" s="112" t="s">
        <v>432</v>
      </c>
      <c r="M226" s="112" t="s">
        <v>433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>
      <c r="B227" s="1"/>
      <c r="C227" s="6" t="s">
        <v>120</v>
      </c>
      <c r="D227" s="1"/>
      <c r="E227" s="1"/>
      <c r="F227" s="1"/>
      <c r="G227" s="1"/>
      <c r="H227" s="1"/>
      <c r="I227" s="122"/>
      <c r="J227" s="108"/>
      <c r="K227" s="111"/>
      <c r="L227" s="113"/>
      <c r="M227" s="113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>
      <c r="B228" s="1"/>
      <c r="C228" s="6" t="s">
        <v>121</v>
      </c>
      <c r="D228" s="1"/>
      <c r="E228" s="1"/>
      <c r="F228" s="1"/>
      <c r="G228" s="1"/>
      <c r="H228" s="1"/>
      <c r="I228" s="123"/>
      <c r="J228" s="109"/>
      <c r="K228" s="111"/>
      <c r="L228" s="113"/>
      <c r="M228" s="113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>
      <c r="B229" s="1"/>
      <c r="C229" s="6" t="s">
        <v>122</v>
      </c>
      <c r="D229" s="1"/>
      <c r="E229" s="1"/>
      <c r="F229" s="1"/>
      <c r="G229" s="1"/>
      <c r="H229" s="1"/>
      <c r="I229" s="25" t="s">
        <v>494</v>
      </c>
      <c r="J229" s="24">
        <f>IF(D58="Abilitato I fascia",1,0)</f>
        <v>0</v>
      </c>
      <c r="K229" s="24">
        <f>IF(D58="Abilitato II fascia",1,0)</f>
        <v>0</v>
      </c>
      <c r="L229" s="24">
        <f>IF(D58="In possesso requisiti I fascia",1,0)</f>
        <v>0</v>
      </c>
      <c r="M229" s="24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>
      <c r="B230" s="1"/>
      <c r="C230" s="6" t="s">
        <v>123</v>
      </c>
      <c r="D230" s="1"/>
      <c r="E230" s="1"/>
      <c r="F230" s="1"/>
      <c r="G230" s="1"/>
      <c r="H230" s="1"/>
      <c r="I230" s="25" t="s">
        <v>495</v>
      </c>
      <c r="J230" s="24">
        <f t="shared" ref="J230:J231" si="83">IF(D59="Abilitato I fascia",1,0)</f>
        <v>0</v>
      </c>
      <c r="K230" s="24">
        <f t="shared" ref="K230:K231" si="84">IF(D59="Abilitato II fascia",1,0)</f>
        <v>0</v>
      </c>
      <c r="L230" s="24">
        <f t="shared" ref="L230:L231" si="85">IF(D59="In possesso requisiti I fascia",1,0)</f>
        <v>0</v>
      </c>
      <c r="M230" s="24">
        <f t="shared" ref="M230:M231" si="86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>
      <c r="B231" s="1"/>
      <c r="C231" s="6" t="s">
        <v>124</v>
      </c>
      <c r="D231" s="1"/>
      <c r="E231" s="1"/>
      <c r="F231" s="1"/>
      <c r="G231" s="1"/>
      <c r="H231" s="1"/>
      <c r="I231" s="25" t="s">
        <v>496</v>
      </c>
      <c r="J231" s="24">
        <f t="shared" si="83"/>
        <v>0</v>
      </c>
      <c r="K231" s="24">
        <f t="shared" si="84"/>
        <v>0</v>
      </c>
      <c r="L231" s="24">
        <f t="shared" si="85"/>
        <v>0</v>
      </c>
      <c r="M231" s="24">
        <f t="shared" si="86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>
      <c r="B232" s="1"/>
      <c r="C232" s="6" t="s">
        <v>125</v>
      </c>
      <c r="D232" s="1"/>
      <c r="E232" s="1"/>
      <c r="F232" s="1"/>
      <c r="G232" s="1"/>
      <c r="H232" s="1"/>
      <c r="I232" s="26" t="s">
        <v>506</v>
      </c>
      <c r="J232" s="26">
        <f>SUM(J229:J231)</f>
        <v>0</v>
      </c>
      <c r="K232" s="26">
        <f>SUM(K229:K231)</f>
        <v>0</v>
      </c>
      <c r="L232" s="26">
        <f>SUM(L229:L231)</f>
        <v>0</v>
      </c>
      <c r="M232" s="26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>
      <c r="B239" s="1"/>
      <c r="C239" s="6" t="s">
        <v>132</v>
      </c>
      <c r="D239" s="1"/>
      <c r="E239" s="1"/>
      <c r="F239" s="1"/>
      <c r="G239" s="1"/>
      <c r="H239" s="1"/>
      <c r="I239" s="92" t="s">
        <v>519</v>
      </c>
      <c r="J239" s="93"/>
      <c r="K239" s="96">
        <f>J124+J149+J182</f>
        <v>0</v>
      </c>
      <c r="L239" s="1"/>
      <c r="M239" s="89" t="s">
        <v>525</v>
      </c>
      <c r="N239" s="86" t="s">
        <v>526</v>
      </c>
      <c r="O239" s="86" t="s">
        <v>527</v>
      </c>
      <c r="P239" s="86" t="s">
        <v>453</v>
      </c>
      <c r="Q239" s="86" t="s">
        <v>454</v>
      </c>
      <c r="R239" s="86" t="s">
        <v>455</v>
      </c>
      <c r="S239" s="86" t="s">
        <v>456</v>
      </c>
      <c r="T239" s="86" t="s">
        <v>457</v>
      </c>
      <c r="U239" s="86" t="s">
        <v>458</v>
      </c>
      <c r="V239" s="1"/>
    </row>
    <row r="240" spans="2:22" ht="12.75" hidden="1" customHeight="1">
      <c r="B240" s="1"/>
      <c r="C240" s="6" t="s">
        <v>133</v>
      </c>
      <c r="D240" s="1"/>
      <c r="E240" s="1"/>
      <c r="F240" s="1"/>
      <c r="G240" s="1"/>
      <c r="H240" s="1"/>
      <c r="I240" s="94"/>
      <c r="J240" s="94"/>
      <c r="K240" s="97"/>
      <c r="L240" s="1"/>
      <c r="M240" s="90"/>
      <c r="N240" s="87"/>
      <c r="O240" s="87"/>
      <c r="P240" s="87"/>
      <c r="Q240" s="87"/>
      <c r="R240" s="87"/>
      <c r="S240" s="87"/>
      <c r="T240" s="87"/>
      <c r="U240" s="87"/>
      <c r="V240" s="1"/>
    </row>
    <row r="241" spans="2:22" ht="12.75" hidden="1" customHeight="1">
      <c r="B241" s="1"/>
      <c r="C241" s="6" t="s">
        <v>134</v>
      </c>
      <c r="D241" s="1"/>
      <c r="E241" s="1"/>
      <c r="F241" s="1"/>
      <c r="G241" s="1"/>
      <c r="H241" s="1"/>
      <c r="I241" s="94"/>
      <c r="J241" s="94"/>
      <c r="K241" s="97"/>
      <c r="L241" s="1"/>
      <c r="M241" s="91"/>
      <c r="N241" s="88"/>
      <c r="O241" s="88"/>
      <c r="P241" s="88"/>
      <c r="Q241" s="88"/>
      <c r="R241" s="88"/>
      <c r="S241" s="88"/>
      <c r="T241" s="88"/>
      <c r="U241" s="88"/>
      <c r="V241" s="1"/>
    </row>
    <row r="242" spans="2:22" ht="12.75" hidden="1" customHeight="1">
      <c r="B242" s="1"/>
      <c r="C242" s="6" t="s">
        <v>135</v>
      </c>
      <c r="D242" s="1"/>
      <c r="E242" s="1"/>
      <c r="F242" s="1"/>
      <c r="G242" s="1"/>
      <c r="H242" s="1"/>
      <c r="I242" s="94"/>
      <c r="J242" s="94"/>
      <c r="K242" s="97"/>
      <c r="L242" s="1"/>
      <c r="M242" s="25" t="s">
        <v>494</v>
      </c>
      <c r="N242" s="24">
        <f>IF(D5="Professore Ordinario",1,0)</f>
        <v>0</v>
      </c>
      <c r="O242" s="24">
        <f>IF(D5="Professore Straordinario a tempo determinato",1,0)</f>
        <v>0</v>
      </c>
      <c r="P242" s="24">
        <f>IF(D5="Professore Associato",1,0)</f>
        <v>0</v>
      </c>
      <c r="Q242" s="24">
        <f>IF(D5="Ricercatore a tempo indeterminato",1,0)</f>
        <v>0</v>
      </c>
      <c r="R242" s="24">
        <f>IF(D5="Ricercatore a tempo determinato - tipo A",1,0)</f>
        <v>0</v>
      </c>
      <c r="S242" s="24">
        <f>IF(D5="Ricercatore a tempo determinato - tipo B",1,0)</f>
        <v>0</v>
      </c>
      <c r="T242" s="24">
        <f>IF(D5="Assegnista di ricerca",1,0)</f>
        <v>0</v>
      </c>
      <c r="U242" s="24">
        <f>IF(D5="Professore a contratto",1,0)</f>
        <v>0</v>
      </c>
      <c r="V242" s="1"/>
    </row>
    <row r="243" spans="2:22" ht="12.75" hidden="1" customHeight="1">
      <c r="B243" s="1"/>
      <c r="C243" s="6" t="s">
        <v>136</v>
      </c>
      <c r="D243" s="1"/>
      <c r="E243" s="1"/>
      <c r="F243" s="1"/>
      <c r="G243" s="1"/>
      <c r="H243" s="1"/>
      <c r="I243" s="94"/>
      <c r="J243" s="94"/>
      <c r="K243" s="9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>
      <c r="B244" s="1"/>
      <c r="C244" s="6" t="s">
        <v>137</v>
      </c>
      <c r="D244" s="1"/>
      <c r="E244" s="1"/>
      <c r="F244" s="1"/>
      <c r="G244" s="1"/>
      <c r="H244" s="1"/>
      <c r="I244" s="94"/>
      <c r="J244" s="94"/>
      <c r="K244" s="97"/>
      <c r="L244" s="1"/>
      <c r="M244" s="89" t="s">
        <v>528</v>
      </c>
      <c r="N244" s="86" t="s">
        <v>379</v>
      </c>
      <c r="O244" s="86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>
      <c r="B245" s="1"/>
      <c r="C245" s="6" t="s">
        <v>138</v>
      </c>
      <c r="D245" s="1"/>
      <c r="E245" s="1"/>
      <c r="F245" s="1"/>
      <c r="G245" s="1"/>
      <c r="H245" s="1"/>
      <c r="I245" s="94"/>
      <c r="J245" s="94"/>
      <c r="K245" s="97"/>
      <c r="L245" s="1"/>
      <c r="M245" s="90"/>
      <c r="N245" s="87"/>
      <c r="O245" s="87"/>
      <c r="P245" s="1"/>
      <c r="Q245" s="1"/>
      <c r="R245" s="1"/>
      <c r="S245" s="1"/>
      <c r="T245" s="1"/>
      <c r="U245" s="1"/>
      <c r="V245" s="1"/>
    </row>
    <row r="246" spans="2:22" ht="12.75" hidden="1" customHeight="1">
      <c r="B246" s="1"/>
      <c r="C246" s="6" t="s">
        <v>139</v>
      </c>
      <c r="D246" s="1"/>
      <c r="E246" s="1"/>
      <c r="F246" s="1"/>
      <c r="G246" s="1"/>
      <c r="H246" s="1"/>
      <c r="I246" s="95"/>
      <c r="J246" s="95"/>
      <c r="K246" s="98"/>
      <c r="L246" s="1"/>
      <c r="M246" s="91"/>
      <c r="N246" s="88"/>
      <c r="O246" s="88"/>
      <c r="P246" s="1"/>
      <c r="Q246" s="1"/>
      <c r="R246" s="1"/>
      <c r="S246" s="1"/>
      <c r="T246" s="1"/>
      <c r="U246" s="1"/>
      <c r="V246" s="1"/>
    </row>
    <row r="247" spans="2:22" ht="12.75" hidden="1" customHeight="1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25" t="s">
        <v>494</v>
      </c>
      <c r="N247" s="24">
        <f>IF(D10="Settore bibliometrico",1,0)</f>
        <v>0</v>
      </c>
      <c r="O247" s="24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hidden="1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hidden="1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hidden="1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hidden="1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hidden="1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hidden="1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hidden="1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hidden="1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hidden="1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hidden="1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hidden="1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hidden="1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hidden="1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hidden="1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hidden="1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hidden="1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hidden="1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hidden="1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hidden="1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hidden="1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hidden="1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hidden="1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hidden="1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hidden="1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hidden="1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hidden="1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hidden="1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hidden="1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hidden="1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hidden="1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hidden="1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hidden="1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hidden="1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hidden="1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hidden="1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hidden="1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hidden="1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hidden="1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hidden="1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hidden="1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hidden="1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hidden="1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hidden="1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hidden="1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hidden="1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hidden="1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hidden="1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hidden="1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hidden="1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hidden="1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hidden="1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hidden="1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hidden="1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sheetProtection sheet="1" objects="1" scenarios="1" selectLockedCells="1"/>
  <protectedRanges>
    <protectedRange sqref="B78:G84" name="Intervallo12"/>
    <protectedRange sqref="B62:F68" name="Intervallo10"/>
    <protectedRange sqref="B43:L54" name="Intervallo8"/>
    <protectedRange sqref="B35:F35" name="Intervallo6"/>
    <protectedRange sqref="B8:F10" name="Intervallo4"/>
    <protectedRange sqref="D5:F5" name="Intervallo2"/>
    <protectedRange sqref="B7:C7" name="Intervallo3"/>
    <protectedRange sqref="H13:O25 H12:P12 B12:G25" name="Intervallo5"/>
    <protectedRange sqref="C36:G41" name="Intervallo7"/>
    <protectedRange sqref="B56:D60" name="Intervallo9"/>
    <protectedRange sqref="B70:E76" name="Intervallo11"/>
    <protectedRange sqref="D3:F4" name="Intervallo2_1"/>
  </protectedRanges>
  <mergeCells count="183">
    <mergeCell ref="B2:C2"/>
    <mergeCell ref="B3:C3"/>
    <mergeCell ref="D3:F3"/>
    <mergeCell ref="B4:C4"/>
    <mergeCell ref="D4:F4"/>
    <mergeCell ref="B5:C5"/>
    <mergeCell ref="D5:F5"/>
    <mergeCell ref="B11:F11"/>
    <mergeCell ref="B12:O12"/>
    <mergeCell ref="C13:E13"/>
    <mergeCell ref="C14:E14"/>
    <mergeCell ref="C15:E15"/>
    <mergeCell ref="C16:E16"/>
    <mergeCell ref="B7:C7"/>
    <mergeCell ref="B8:C8"/>
    <mergeCell ref="D8:F8"/>
    <mergeCell ref="B9:C9"/>
    <mergeCell ref="D9:F9"/>
    <mergeCell ref="B10:C10"/>
    <mergeCell ref="D10:F10"/>
    <mergeCell ref="C23:E23"/>
    <mergeCell ref="C24:E24"/>
    <mergeCell ref="C25:E25"/>
    <mergeCell ref="B26:E26"/>
    <mergeCell ref="B35:G35"/>
    <mergeCell ref="D36:E36"/>
    <mergeCell ref="C17:E17"/>
    <mergeCell ref="C18:E18"/>
    <mergeCell ref="C19:E19"/>
    <mergeCell ref="C20:E20"/>
    <mergeCell ref="C21:E21"/>
    <mergeCell ref="C22:E22"/>
    <mergeCell ref="B43:L43"/>
    <mergeCell ref="C44:F44"/>
    <mergeCell ref="C45:F45"/>
    <mergeCell ref="C46:F46"/>
    <mergeCell ref="C47:F47"/>
    <mergeCell ref="C48:F48"/>
    <mergeCell ref="D37:E37"/>
    <mergeCell ref="D38:E38"/>
    <mergeCell ref="D39:E39"/>
    <mergeCell ref="D40:E40"/>
    <mergeCell ref="D41:E41"/>
    <mergeCell ref="B42:E42"/>
    <mergeCell ref="B55:E55"/>
    <mergeCell ref="B56:D56"/>
    <mergeCell ref="B62:F62"/>
    <mergeCell ref="C63:E63"/>
    <mergeCell ref="C64:E64"/>
    <mergeCell ref="C65:E65"/>
    <mergeCell ref="C49:F49"/>
    <mergeCell ref="C50:F50"/>
    <mergeCell ref="C51:F51"/>
    <mergeCell ref="C52:F52"/>
    <mergeCell ref="C53:F53"/>
    <mergeCell ref="C54:F54"/>
    <mergeCell ref="C72:E72"/>
    <mergeCell ref="C73:E73"/>
    <mergeCell ref="C74:E74"/>
    <mergeCell ref="C75:E75"/>
    <mergeCell ref="C76:E76"/>
    <mergeCell ref="B78:G78"/>
    <mergeCell ref="C66:E66"/>
    <mergeCell ref="C67:E67"/>
    <mergeCell ref="C68:E68"/>
    <mergeCell ref="B69:E69"/>
    <mergeCell ref="B70:E70"/>
    <mergeCell ref="C71:E71"/>
    <mergeCell ref="B85:E85"/>
    <mergeCell ref="I89:I91"/>
    <mergeCell ref="J89:J91"/>
    <mergeCell ref="K89:K91"/>
    <mergeCell ref="L89:L91"/>
    <mergeCell ref="M89:M91"/>
    <mergeCell ref="C79:E79"/>
    <mergeCell ref="C80:E80"/>
    <mergeCell ref="C81:E81"/>
    <mergeCell ref="C82:E82"/>
    <mergeCell ref="C83:E83"/>
    <mergeCell ref="C84:E84"/>
    <mergeCell ref="Z89:Z91"/>
    <mergeCell ref="AA89:AA91"/>
    <mergeCell ref="AB89:AB91"/>
    <mergeCell ref="AC89:AC91"/>
    <mergeCell ref="I108:I110"/>
    <mergeCell ref="J108:J110"/>
    <mergeCell ref="K108:K110"/>
    <mergeCell ref="L108:L110"/>
    <mergeCell ref="M108:M110"/>
    <mergeCell ref="N108:N110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O108:O110"/>
    <mergeCell ref="P108:P110"/>
    <mergeCell ref="S108:S110"/>
    <mergeCell ref="I124:I126"/>
    <mergeCell ref="I128:I130"/>
    <mergeCell ref="J128:J130"/>
    <mergeCell ref="K128:K130"/>
    <mergeCell ref="L128:L130"/>
    <mergeCell ref="N128:N130"/>
    <mergeCell ref="O128:O130"/>
    <mergeCell ref="P128:P130"/>
    <mergeCell ref="Q128:Q130"/>
    <mergeCell ref="R128:R130"/>
    <mergeCell ref="S128:S130"/>
    <mergeCell ref="T128:T130"/>
    <mergeCell ref="J140:J142"/>
    <mergeCell ref="K140:K142"/>
    <mergeCell ref="L140:L142"/>
    <mergeCell ref="M140:M142"/>
    <mergeCell ref="N140:N142"/>
    <mergeCell ref="O140:O142"/>
    <mergeCell ref="P140:P142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S151:S153"/>
    <mergeCell ref="T151:T153"/>
    <mergeCell ref="U151:U153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I182:I184"/>
    <mergeCell ref="I187:I189"/>
    <mergeCell ref="J187:J189"/>
    <mergeCell ref="K187:K189"/>
    <mergeCell ref="L187:L189"/>
    <mergeCell ref="M187:M189"/>
    <mergeCell ref="Q151:Q153"/>
    <mergeCell ref="I226:I228"/>
    <mergeCell ref="J226:J228"/>
    <mergeCell ref="K226:K228"/>
    <mergeCell ref="L226:L228"/>
    <mergeCell ref="M226:M228"/>
    <mergeCell ref="I239:J246"/>
    <mergeCell ref="K239:K246"/>
    <mergeCell ref="M239:M241"/>
    <mergeCell ref="P199:P201"/>
    <mergeCell ref="I208:I210"/>
    <mergeCell ref="I213:I215"/>
    <mergeCell ref="J213:J215"/>
    <mergeCell ref="K213:K215"/>
    <mergeCell ref="L213:L215"/>
    <mergeCell ref="M213:M215"/>
    <mergeCell ref="N213:N215"/>
    <mergeCell ref="J199:J201"/>
    <mergeCell ref="K199:K201"/>
    <mergeCell ref="L199:L201"/>
    <mergeCell ref="M199:M201"/>
    <mergeCell ref="N199:N201"/>
    <mergeCell ref="O199:O201"/>
    <mergeCell ref="T239:T241"/>
    <mergeCell ref="U239:U241"/>
    <mergeCell ref="M244:M246"/>
    <mergeCell ref="N244:N246"/>
    <mergeCell ref="O244:O246"/>
    <mergeCell ref="N239:N241"/>
    <mergeCell ref="O239:O241"/>
    <mergeCell ref="P239:P241"/>
    <mergeCell ref="Q239:Q241"/>
    <mergeCell ref="R239:R241"/>
    <mergeCell ref="S239:S241"/>
  </mergeCells>
  <dataValidations count="19">
    <dataValidation type="list" allowBlank="1" showInputMessage="1" showErrorMessage="1" sqref="F72:F76">
      <formula1>#REF!</formula1>
    </dataValidation>
    <dataValidation type="list" allowBlank="1" showInputMessage="1" showErrorMessage="1" sqref="C58:C60">
      <formula1>$C$114:$C$484</formula1>
    </dataValidation>
    <dataValidation type="list" allowBlank="1" showInputMessage="1" showErrorMessage="1" sqref="D37:E41">
      <formula1>$F$129:$F$135</formula1>
    </dataValidation>
    <dataValidation type="list" allowBlank="1" showInputMessage="1" showErrorMessage="1" sqref="D5:F5">
      <formula1>$C$88:$C$96</formula1>
    </dataValidation>
    <dataValidation type="list" allowBlank="1" showInputMessage="1" showErrorMessage="1" sqref="D8:F8">
      <formula1>$C$98:$C$112</formula1>
    </dataValidation>
    <dataValidation type="list" allowBlank="1" showErrorMessage="1" sqref="D9:F9">
      <formula1>$C$114:$C$484</formula1>
    </dataValidation>
    <dataValidation type="list" allowBlank="1" showErrorMessage="1" sqref="D10:F10">
      <formula1>$F$88:$F$90</formula1>
    </dataValidation>
    <dataValidation type="list" allowBlank="1" showErrorMessage="1" sqref="K14:N25">
      <formula1>$F$117:$F$119</formula1>
    </dataValidation>
    <dataValidation type="list" allowBlank="1" showInputMessage="1" showErrorMessage="1" sqref="F37:F41">
      <formula1>$F$117:$F$119</formula1>
    </dataValidation>
    <dataValidation type="list" allowBlank="1" showInputMessage="1" showErrorMessage="1" sqref="O14:O25">
      <formula1>$F$121:$F$123</formula1>
    </dataValidation>
    <dataValidation type="list" allowBlank="1" showInputMessage="1" showErrorMessage="1" sqref="C37:C41">
      <formula1>$F$125:$F$127</formula1>
    </dataValidation>
    <dataValidation type="list" allowBlank="1" showInputMessage="1" showErrorMessage="1" sqref="C45:F54">
      <formula1>$F$137:$F$145</formula1>
    </dataValidation>
    <dataValidation type="list" allowBlank="1" showInputMessage="1" showErrorMessage="1" sqref="H45:H54">
      <formula1>$F$147:$F$149</formula1>
    </dataValidation>
    <dataValidation type="list" allowBlank="1" showErrorMessage="1" sqref="D58:D60">
      <formula1>$F$151:$F$155</formula1>
    </dataValidation>
    <dataValidation type="list" allowBlank="1" showInputMessage="1" showErrorMessage="1" sqref="F64:F68">
      <formula1>$F$157:$F$162</formula1>
    </dataValidation>
    <dataValidation type="list" allowBlank="1" showInputMessage="1" showErrorMessage="1" sqref="F80:F84">
      <formula1>$F$164:$F$168</formula1>
    </dataValidation>
    <dataValidation type="list" allowBlank="1" showErrorMessage="1" sqref="C14:E25">
      <formula1>$F$171:$F$186</formula1>
    </dataValidation>
    <dataValidation type="list" allowBlank="1" showErrorMessage="1" sqref="J14:J25">
      <formula1>$F$109:$F$116</formula1>
    </dataValidation>
    <dataValidation type="list" allowBlank="1" showInputMessage="1" showErrorMessage="1" sqref="L45:L54 G37:G41 G80:G84">
      <formula1>$F$109:$F$116</formula1>
    </dataValidation>
  </dataValidations>
  <pageMargins left="0.19685039370078741" right="0.19685039370078741" top="0.21259842519685043" bottom="0.2125984251968504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902"/>
  <sheetViews>
    <sheetView showGridLines="0" zoomScale="58" zoomScaleNormal="58" workbookViewId="0">
      <selection activeCell="D3" sqref="D3:F3"/>
    </sheetView>
  </sheetViews>
  <sheetFormatPr defaultColWidth="14.44140625" defaultRowHeight="15" customHeight="1"/>
  <cols>
    <col min="1" max="1" width="3.6640625" style="84" customWidth="1"/>
    <col min="2" max="2" width="4.33203125" style="84" customWidth="1"/>
    <col min="3" max="3" width="60.5546875" style="84" customWidth="1"/>
    <col min="4" max="4" width="59.5546875" style="84" customWidth="1"/>
    <col min="5" max="5" width="28.5546875" style="84" customWidth="1"/>
    <col min="6" max="6" width="40.109375" style="84" customWidth="1"/>
    <col min="7" max="7" width="44.33203125" style="84" customWidth="1"/>
    <col min="8" max="8" width="49.109375" style="84" customWidth="1"/>
    <col min="9" max="9" width="34.6640625" style="84" customWidth="1"/>
    <col min="10" max="10" width="32.109375" style="84" customWidth="1"/>
    <col min="11" max="11" width="40.5546875" style="84" customWidth="1"/>
    <col min="12" max="12" width="41.33203125" style="84" customWidth="1"/>
    <col min="13" max="13" width="31.6640625" style="84" customWidth="1"/>
    <col min="14" max="14" width="33" style="84" customWidth="1"/>
    <col min="15" max="15" width="35" style="84" customWidth="1"/>
    <col min="16" max="16" width="31.33203125" style="84" customWidth="1"/>
    <col min="17" max="17" width="17.109375" style="84" customWidth="1"/>
    <col min="18" max="18" width="13.44140625" style="84" customWidth="1"/>
    <col min="19" max="19" width="16.33203125" style="84" customWidth="1"/>
    <col min="20" max="20" width="13.33203125" style="84" customWidth="1"/>
    <col min="21" max="22" width="10.6640625" style="84" customWidth="1"/>
    <col min="23" max="16384" width="14.44140625" style="84"/>
  </cols>
  <sheetData>
    <row r="1" spans="1:22" ht="15" customHeight="1">
      <c r="A1" s="34"/>
    </row>
    <row r="2" spans="1:22" ht="15" customHeight="1">
      <c r="B2" s="187" t="s">
        <v>484</v>
      </c>
      <c r="C2" s="181"/>
      <c r="D2" s="50"/>
      <c r="E2" s="50"/>
      <c r="F2" s="50"/>
    </row>
    <row r="3" spans="1:22" ht="20.55" customHeight="1">
      <c r="B3" s="188" t="s">
        <v>482</v>
      </c>
      <c r="C3" s="183"/>
      <c r="D3" s="194">
        <f>'SCHEDA MONITORAGGIO 2024'!D3</f>
        <v>0</v>
      </c>
      <c r="E3" s="195"/>
      <c r="F3" s="19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5" customHeight="1">
      <c r="B4" s="188" t="s">
        <v>483</v>
      </c>
      <c r="C4" s="183"/>
      <c r="D4" s="194">
        <f>'SCHEDA MONITORAGGIO 2024'!D4</f>
        <v>0</v>
      </c>
      <c r="E4" s="195"/>
      <c r="F4" s="19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55" customHeight="1">
      <c r="B5" s="188" t="s">
        <v>417</v>
      </c>
      <c r="C5" s="182"/>
      <c r="D5" s="191" t="s">
        <v>465</v>
      </c>
      <c r="E5" s="191"/>
      <c r="F5" s="19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B6" s="51"/>
      <c r="C6" s="51"/>
      <c r="D6" s="51"/>
      <c r="E6" s="51"/>
      <c r="F6" s="5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25" customHeight="1">
      <c r="B7" s="180" t="s">
        <v>463</v>
      </c>
      <c r="C7" s="181"/>
      <c r="D7" s="52"/>
      <c r="E7" s="52"/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39" customHeight="1">
      <c r="B8" s="182" t="s">
        <v>378</v>
      </c>
      <c r="C8" s="183"/>
      <c r="D8" s="184" t="s">
        <v>466</v>
      </c>
      <c r="E8" s="185"/>
      <c r="F8" s="186"/>
      <c r="G8" s="1"/>
      <c r="H8" s="1"/>
      <c r="I8" s="5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customHeight="1">
      <c r="B9" s="182" t="s">
        <v>447</v>
      </c>
      <c r="C9" s="183"/>
      <c r="D9" s="184" t="s">
        <v>467</v>
      </c>
      <c r="E9" s="185"/>
      <c r="F9" s="186"/>
      <c r="G9" s="57"/>
      <c r="H9" s="57"/>
      <c r="I9" s="57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15" customHeight="1">
      <c r="B10" s="182" t="s">
        <v>448</v>
      </c>
      <c r="C10" s="183"/>
      <c r="D10" s="184" t="s">
        <v>468</v>
      </c>
      <c r="E10" s="185"/>
      <c r="F10" s="186"/>
      <c r="G10" s="57"/>
      <c r="H10" s="57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ht="12.75" customHeight="1">
      <c r="B11" s="192" t="s">
        <v>542</v>
      </c>
      <c r="C11" s="193"/>
      <c r="D11" s="193"/>
      <c r="E11" s="193"/>
      <c r="F11" s="19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99999999999999">
      <c r="B12" s="177" t="s">
        <v>541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9"/>
      <c r="P12" s="1"/>
      <c r="Q12" s="16"/>
      <c r="R12" s="16"/>
      <c r="S12" s="16"/>
      <c r="T12" s="16"/>
      <c r="U12" s="16"/>
      <c r="V12" s="1"/>
    </row>
    <row r="13" spans="1:22" ht="28.05" customHeight="1">
      <c r="B13" s="18" t="s">
        <v>451</v>
      </c>
      <c r="C13" s="176" t="s">
        <v>0</v>
      </c>
      <c r="D13" s="155"/>
      <c r="E13" s="155"/>
      <c r="F13" s="79" t="s">
        <v>397</v>
      </c>
      <c r="G13" s="79" t="s">
        <v>398</v>
      </c>
      <c r="H13" s="79" t="s">
        <v>464</v>
      </c>
      <c r="I13" s="79" t="s">
        <v>399</v>
      </c>
      <c r="J13" s="79" t="s">
        <v>408</v>
      </c>
      <c r="K13" s="79" t="s">
        <v>401</v>
      </c>
      <c r="L13" s="79" t="s">
        <v>403</v>
      </c>
      <c r="M13" s="79" t="s">
        <v>404</v>
      </c>
      <c r="N13" s="79" t="s">
        <v>402</v>
      </c>
      <c r="O13" s="79" t="s">
        <v>405</v>
      </c>
      <c r="P13" s="1"/>
      <c r="Q13" s="17"/>
      <c r="R13" s="17"/>
      <c r="S13" s="17"/>
      <c r="T13" s="17"/>
      <c r="U13" s="17"/>
    </row>
    <row r="14" spans="1:22" ht="15.6" customHeight="1">
      <c r="B14" s="49">
        <v>1</v>
      </c>
      <c r="C14" s="160" t="s">
        <v>469</v>
      </c>
      <c r="D14" s="161"/>
      <c r="E14" s="161"/>
      <c r="F14" s="59"/>
      <c r="G14" s="59"/>
      <c r="H14" s="59"/>
      <c r="I14" s="59"/>
      <c r="J14" s="60" t="s">
        <v>471</v>
      </c>
      <c r="K14" s="60" t="s">
        <v>468</v>
      </c>
      <c r="L14" s="60" t="s">
        <v>468</v>
      </c>
      <c r="M14" s="60" t="s">
        <v>468</v>
      </c>
      <c r="N14" s="60" t="s">
        <v>468</v>
      </c>
      <c r="O14" s="60" t="s">
        <v>468</v>
      </c>
      <c r="P14" s="1"/>
    </row>
    <row r="15" spans="1:22" ht="15.6" customHeight="1">
      <c r="B15" s="49">
        <f t="shared" ref="B15:B25" si="0">B14+1</f>
        <v>2</v>
      </c>
      <c r="C15" s="160" t="s">
        <v>469</v>
      </c>
      <c r="D15" s="161"/>
      <c r="E15" s="161"/>
      <c r="F15" s="59"/>
      <c r="G15" s="59"/>
      <c r="H15" s="59"/>
      <c r="I15" s="61"/>
      <c r="J15" s="60" t="s">
        <v>471</v>
      </c>
      <c r="K15" s="60" t="s">
        <v>468</v>
      </c>
      <c r="L15" s="60" t="s">
        <v>468</v>
      </c>
      <c r="M15" s="60" t="s">
        <v>468</v>
      </c>
      <c r="N15" s="60" t="s">
        <v>468</v>
      </c>
      <c r="O15" s="60" t="s">
        <v>468</v>
      </c>
      <c r="P15" s="1"/>
    </row>
    <row r="16" spans="1:22" ht="15.6" customHeight="1">
      <c r="B16" s="49">
        <f t="shared" si="0"/>
        <v>3</v>
      </c>
      <c r="C16" s="160" t="s">
        <v>469</v>
      </c>
      <c r="D16" s="161"/>
      <c r="E16" s="161"/>
      <c r="F16" s="59"/>
      <c r="G16" s="59"/>
      <c r="H16" s="59"/>
      <c r="I16" s="59"/>
      <c r="J16" s="60" t="s">
        <v>471</v>
      </c>
      <c r="K16" s="60" t="s">
        <v>468</v>
      </c>
      <c r="L16" s="60" t="s">
        <v>468</v>
      </c>
      <c r="M16" s="60" t="s">
        <v>468</v>
      </c>
      <c r="N16" s="60" t="s">
        <v>468</v>
      </c>
      <c r="O16" s="60" t="s">
        <v>468</v>
      </c>
    </row>
    <row r="17" spans="2:22" ht="15.6" customHeight="1">
      <c r="B17" s="49">
        <f t="shared" si="0"/>
        <v>4</v>
      </c>
      <c r="C17" s="160" t="s">
        <v>469</v>
      </c>
      <c r="D17" s="161"/>
      <c r="E17" s="161"/>
      <c r="F17" s="59"/>
      <c r="G17" s="59"/>
      <c r="H17" s="59"/>
      <c r="I17" s="59"/>
      <c r="J17" s="60" t="s">
        <v>471</v>
      </c>
      <c r="K17" s="60" t="s">
        <v>468</v>
      </c>
      <c r="L17" s="60" t="s">
        <v>468</v>
      </c>
      <c r="M17" s="60" t="s">
        <v>468</v>
      </c>
      <c r="N17" s="60" t="s">
        <v>468</v>
      </c>
      <c r="O17" s="60" t="s">
        <v>468</v>
      </c>
    </row>
    <row r="18" spans="2:22" ht="15.6" customHeight="1">
      <c r="B18" s="49">
        <f t="shared" si="0"/>
        <v>5</v>
      </c>
      <c r="C18" s="160" t="s">
        <v>469</v>
      </c>
      <c r="D18" s="161"/>
      <c r="E18" s="161"/>
      <c r="F18" s="59"/>
      <c r="G18" s="59"/>
      <c r="H18" s="59"/>
      <c r="I18" s="59"/>
      <c r="J18" s="60" t="s">
        <v>471</v>
      </c>
      <c r="K18" s="60" t="s">
        <v>468</v>
      </c>
      <c r="L18" s="60" t="s">
        <v>468</v>
      </c>
      <c r="M18" s="60" t="s">
        <v>468</v>
      </c>
      <c r="N18" s="60" t="s">
        <v>468</v>
      </c>
      <c r="O18" s="60" t="s">
        <v>468</v>
      </c>
    </row>
    <row r="19" spans="2:22" ht="15.6" customHeight="1">
      <c r="B19" s="49">
        <f t="shared" si="0"/>
        <v>6</v>
      </c>
      <c r="C19" s="160" t="s">
        <v>469</v>
      </c>
      <c r="D19" s="161"/>
      <c r="E19" s="161"/>
      <c r="F19" s="59"/>
      <c r="G19" s="59"/>
      <c r="H19" s="59"/>
      <c r="I19" s="59"/>
      <c r="J19" s="60" t="s">
        <v>471</v>
      </c>
      <c r="K19" s="60" t="s">
        <v>468</v>
      </c>
      <c r="L19" s="60" t="s">
        <v>468</v>
      </c>
      <c r="M19" s="60" t="s">
        <v>468</v>
      </c>
      <c r="N19" s="60" t="s">
        <v>468</v>
      </c>
      <c r="O19" s="60" t="s">
        <v>468</v>
      </c>
    </row>
    <row r="20" spans="2:22" ht="15.6" customHeight="1">
      <c r="B20" s="49">
        <f t="shared" si="0"/>
        <v>7</v>
      </c>
      <c r="C20" s="160" t="s">
        <v>469</v>
      </c>
      <c r="D20" s="161"/>
      <c r="E20" s="161"/>
      <c r="F20" s="59"/>
      <c r="G20" s="59"/>
      <c r="H20" s="59"/>
      <c r="I20" s="62"/>
      <c r="J20" s="60" t="s">
        <v>471</v>
      </c>
      <c r="K20" s="60" t="s">
        <v>468</v>
      </c>
      <c r="L20" s="60" t="s">
        <v>468</v>
      </c>
      <c r="M20" s="60" t="s">
        <v>468</v>
      </c>
      <c r="N20" s="60" t="s">
        <v>468</v>
      </c>
      <c r="O20" s="60" t="s">
        <v>468</v>
      </c>
    </row>
    <row r="21" spans="2:22" ht="15.6" customHeight="1">
      <c r="B21" s="49">
        <f t="shared" si="0"/>
        <v>8</v>
      </c>
      <c r="C21" s="160" t="s">
        <v>469</v>
      </c>
      <c r="D21" s="161"/>
      <c r="E21" s="161"/>
      <c r="F21" s="59"/>
      <c r="G21" s="59"/>
      <c r="H21" s="59"/>
      <c r="I21" s="59"/>
      <c r="J21" s="60" t="s">
        <v>471</v>
      </c>
      <c r="K21" s="60" t="s">
        <v>468</v>
      </c>
      <c r="L21" s="60" t="s">
        <v>468</v>
      </c>
      <c r="M21" s="60" t="s">
        <v>468</v>
      </c>
      <c r="N21" s="60" t="s">
        <v>468</v>
      </c>
      <c r="O21" s="60" t="s">
        <v>468</v>
      </c>
    </row>
    <row r="22" spans="2:22" ht="15.6" customHeight="1">
      <c r="B22" s="49">
        <f t="shared" si="0"/>
        <v>9</v>
      </c>
      <c r="C22" s="160" t="s">
        <v>469</v>
      </c>
      <c r="D22" s="161"/>
      <c r="E22" s="161"/>
      <c r="F22" s="59"/>
      <c r="G22" s="59"/>
      <c r="H22" s="59"/>
      <c r="I22" s="59"/>
      <c r="J22" s="60" t="s">
        <v>471</v>
      </c>
      <c r="K22" s="60" t="s">
        <v>468</v>
      </c>
      <c r="L22" s="60" t="s">
        <v>468</v>
      </c>
      <c r="M22" s="60" t="s">
        <v>468</v>
      </c>
      <c r="N22" s="60" t="s">
        <v>468</v>
      </c>
      <c r="O22" s="60" t="s">
        <v>468</v>
      </c>
    </row>
    <row r="23" spans="2:22" ht="15.6" customHeight="1">
      <c r="B23" s="49">
        <f t="shared" si="0"/>
        <v>10</v>
      </c>
      <c r="C23" s="160" t="s">
        <v>469</v>
      </c>
      <c r="D23" s="161"/>
      <c r="E23" s="161"/>
      <c r="F23" s="59"/>
      <c r="G23" s="59"/>
      <c r="H23" s="59"/>
      <c r="I23" s="59"/>
      <c r="J23" s="60" t="s">
        <v>471</v>
      </c>
      <c r="K23" s="60" t="s">
        <v>468</v>
      </c>
      <c r="L23" s="60" t="s">
        <v>468</v>
      </c>
      <c r="M23" s="60" t="s">
        <v>468</v>
      </c>
      <c r="N23" s="60" t="s">
        <v>468</v>
      </c>
      <c r="O23" s="60" t="s">
        <v>468</v>
      </c>
    </row>
    <row r="24" spans="2:22" ht="15.6" customHeight="1">
      <c r="B24" s="49">
        <f t="shared" si="0"/>
        <v>11</v>
      </c>
      <c r="C24" s="160" t="s">
        <v>469</v>
      </c>
      <c r="D24" s="161"/>
      <c r="E24" s="161"/>
      <c r="F24" s="59"/>
      <c r="G24" s="59"/>
      <c r="H24" s="59"/>
      <c r="I24" s="59"/>
      <c r="J24" s="60" t="s">
        <v>471</v>
      </c>
      <c r="K24" s="60" t="s">
        <v>468</v>
      </c>
      <c r="L24" s="60" t="s">
        <v>468</v>
      </c>
      <c r="M24" s="60" t="s">
        <v>468</v>
      </c>
      <c r="N24" s="60" t="s">
        <v>468</v>
      </c>
      <c r="O24" s="60" t="s">
        <v>468</v>
      </c>
    </row>
    <row r="25" spans="2:22" ht="15.6" customHeight="1">
      <c r="B25" s="49">
        <f t="shared" si="0"/>
        <v>12</v>
      </c>
      <c r="C25" s="160" t="s">
        <v>469</v>
      </c>
      <c r="D25" s="161"/>
      <c r="E25" s="161"/>
      <c r="F25" s="59"/>
      <c r="G25" s="59"/>
      <c r="H25" s="59"/>
      <c r="I25" s="61"/>
      <c r="J25" s="60" t="s">
        <v>471</v>
      </c>
      <c r="K25" s="60" t="s">
        <v>468</v>
      </c>
      <c r="L25" s="60" t="s">
        <v>468</v>
      </c>
      <c r="M25" s="60" t="s">
        <v>468</v>
      </c>
      <c r="N25" s="60" t="s">
        <v>468</v>
      </c>
      <c r="O25" s="60" t="s">
        <v>468</v>
      </c>
    </row>
    <row r="26" spans="2:22" s="50" customFormat="1" ht="22.05" customHeight="1">
      <c r="B26" s="197"/>
      <c r="C26" s="198"/>
      <c r="D26" s="198"/>
      <c r="E26" s="198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2:22" ht="12.75" hidden="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6" hidden="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>
      <c r="B35" s="173" t="s">
        <v>486</v>
      </c>
      <c r="C35" s="174"/>
      <c r="D35" s="174"/>
      <c r="E35" s="174"/>
      <c r="F35" s="174"/>
      <c r="G35" s="17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>
      <c r="B36" s="46" t="s">
        <v>451</v>
      </c>
      <c r="C36" s="83" t="s">
        <v>474</v>
      </c>
      <c r="D36" s="171" t="s">
        <v>475</v>
      </c>
      <c r="E36" s="172"/>
      <c r="F36" s="83" t="s">
        <v>403</v>
      </c>
      <c r="G36" s="83" t="s">
        <v>421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>
      <c r="B37" s="19">
        <v>1</v>
      </c>
      <c r="C37" s="63" t="s">
        <v>476</v>
      </c>
      <c r="D37" s="166" t="s">
        <v>479</v>
      </c>
      <c r="E37" s="167"/>
      <c r="F37" s="80" t="s">
        <v>468</v>
      </c>
      <c r="G37" s="80" t="s">
        <v>471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>
      <c r="B38" s="20">
        <f t="shared" ref="B38:B40" si="1">B37+1</f>
        <v>2</v>
      </c>
      <c r="C38" s="78" t="s">
        <v>476</v>
      </c>
      <c r="D38" s="166" t="s">
        <v>479</v>
      </c>
      <c r="E38" s="167"/>
      <c r="F38" s="80" t="s">
        <v>468</v>
      </c>
      <c r="G38" s="80" t="s">
        <v>471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>
      <c r="B39" s="20">
        <f t="shared" si="1"/>
        <v>3</v>
      </c>
      <c r="C39" s="78" t="s">
        <v>476</v>
      </c>
      <c r="D39" s="166" t="s">
        <v>479</v>
      </c>
      <c r="E39" s="167"/>
      <c r="F39" s="80" t="s">
        <v>468</v>
      </c>
      <c r="G39" s="80" t="s">
        <v>471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>
      <c r="B40" s="20">
        <f t="shared" si="1"/>
        <v>4</v>
      </c>
      <c r="C40" s="78" t="s">
        <v>476</v>
      </c>
      <c r="D40" s="166" t="s">
        <v>479</v>
      </c>
      <c r="E40" s="167"/>
      <c r="F40" s="80" t="s">
        <v>468</v>
      </c>
      <c r="G40" s="80" t="s">
        <v>471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>
      <c r="B41" s="20">
        <v>5</v>
      </c>
      <c r="C41" s="78" t="s">
        <v>476</v>
      </c>
      <c r="D41" s="166" t="s">
        <v>479</v>
      </c>
      <c r="E41" s="167"/>
      <c r="F41" s="80" t="s">
        <v>468</v>
      </c>
      <c r="G41" s="80" t="s">
        <v>471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s="50" customFormat="1" ht="12.75" customHeight="1">
      <c r="B42" s="197"/>
      <c r="C42" s="198"/>
      <c r="D42" s="198"/>
      <c r="E42" s="198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2:23" ht="17.399999999999999">
      <c r="B43" s="168" t="s">
        <v>487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>
      <c r="B44" s="49" t="s">
        <v>451</v>
      </c>
      <c r="C44" s="170" t="s">
        <v>416</v>
      </c>
      <c r="D44" s="155"/>
      <c r="E44" s="155"/>
      <c r="F44" s="155"/>
      <c r="G44" s="79" t="s">
        <v>450</v>
      </c>
      <c r="H44" s="79" t="s">
        <v>417</v>
      </c>
      <c r="I44" s="79" t="s">
        <v>418</v>
      </c>
      <c r="J44" s="79" t="s">
        <v>419</v>
      </c>
      <c r="K44" s="79" t="s">
        <v>420</v>
      </c>
      <c r="L44" s="79" t="s">
        <v>421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>
      <c r="B45" s="19">
        <v>1</v>
      </c>
      <c r="C45" s="160" t="s">
        <v>480</v>
      </c>
      <c r="D45" s="161"/>
      <c r="E45" s="161"/>
      <c r="F45" s="161"/>
      <c r="G45" s="81"/>
      <c r="H45" s="61" t="s">
        <v>468</v>
      </c>
      <c r="I45" s="80"/>
      <c r="J45" s="61"/>
      <c r="K45" s="67"/>
      <c r="L45" s="67" t="s">
        <v>471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>
      <c r="B46" s="19">
        <f t="shared" ref="B46:B54" si="2">B45+1</f>
        <v>2</v>
      </c>
      <c r="C46" s="160" t="s">
        <v>480</v>
      </c>
      <c r="D46" s="161"/>
      <c r="E46" s="161"/>
      <c r="F46" s="161"/>
      <c r="G46" s="81"/>
      <c r="H46" s="61" t="s">
        <v>468</v>
      </c>
      <c r="I46" s="80"/>
      <c r="J46" s="61"/>
      <c r="K46" s="67"/>
      <c r="L46" s="67" t="s">
        <v>471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>
      <c r="B47" s="19">
        <f t="shared" si="2"/>
        <v>3</v>
      </c>
      <c r="C47" s="160" t="s">
        <v>480</v>
      </c>
      <c r="D47" s="161"/>
      <c r="E47" s="161"/>
      <c r="F47" s="161"/>
      <c r="G47" s="81"/>
      <c r="H47" s="61" t="s">
        <v>468</v>
      </c>
      <c r="I47" s="80"/>
      <c r="J47" s="61"/>
      <c r="K47" s="67"/>
      <c r="L47" s="67" t="s">
        <v>471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>
      <c r="B48" s="19">
        <f t="shared" si="2"/>
        <v>4</v>
      </c>
      <c r="C48" s="160" t="s">
        <v>480</v>
      </c>
      <c r="D48" s="161"/>
      <c r="E48" s="161"/>
      <c r="F48" s="161"/>
      <c r="G48" s="81"/>
      <c r="H48" s="61" t="s">
        <v>468</v>
      </c>
      <c r="I48" s="80"/>
      <c r="J48" s="61"/>
      <c r="K48" s="67"/>
      <c r="L48" s="67" t="s">
        <v>471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>
      <c r="B49" s="19">
        <f t="shared" si="2"/>
        <v>5</v>
      </c>
      <c r="C49" s="160" t="s">
        <v>480</v>
      </c>
      <c r="D49" s="161"/>
      <c r="E49" s="161"/>
      <c r="F49" s="161"/>
      <c r="G49" s="81"/>
      <c r="H49" s="61" t="s">
        <v>468</v>
      </c>
      <c r="I49" s="80"/>
      <c r="J49" s="61"/>
      <c r="K49" s="67"/>
      <c r="L49" s="67" t="s">
        <v>471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>
      <c r="B50" s="19">
        <f t="shared" si="2"/>
        <v>6</v>
      </c>
      <c r="C50" s="160" t="s">
        <v>480</v>
      </c>
      <c r="D50" s="161"/>
      <c r="E50" s="161"/>
      <c r="F50" s="161"/>
      <c r="G50" s="81"/>
      <c r="H50" s="61" t="s">
        <v>468</v>
      </c>
      <c r="I50" s="80"/>
      <c r="J50" s="61"/>
      <c r="K50" s="67"/>
      <c r="L50" s="67" t="s">
        <v>471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>
      <c r="B51" s="19">
        <f t="shared" si="2"/>
        <v>7</v>
      </c>
      <c r="C51" s="160" t="s">
        <v>480</v>
      </c>
      <c r="D51" s="161"/>
      <c r="E51" s="161"/>
      <c r="F51" s="161"/>
      <c r="G51" s="81"/>
      <c r="H51" s="61" t="s">
        <v>468</v>
      </c>
      <c r="I51" s="80"/>
      <c r="J51" s="61"/>
      <c r="K51" s="67"/>
      <c r="L51" s="67" t="s">
        <v>471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>
      <c r="B52" s="19">
        <f t="shared" si="2"/>
        <v>8</v>
      </c>
      <c r="C52" s="160" t="s">
        <v>480</v>
      </c>
      <c r="D52" s="161"/>
      <c r="E52" s="161"/>
      <c r="F52" s="161"/>
      <c r="G52" s="81"/>
      <c r="H52" s="61" t="s">
        <v>468</v>
      </c>
      <c r="I52" s="80"/>
      <c r="J52" s="61"/>
      <c r="K52" s="67"/>
      <c r="L52" s="67" t="s">
        <v>471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>
      <c r="B53" s="19">
        <f t="shared" si="2"/>
        <v>9</v>
      </c>
      <c r="C53" s="160" t="s">
        <v>480</v>
      </c>
      <c r="D53" s="161"/>
      <c r="E53" s="161"/>
      <c r="F53" s="161"/>
      <c r="G53" s="81"/>
      <c r="H53" s="61" t="s">
        <v>468</v>
      </c>
      <c r="I53" s="80"/>
      <c r="J53" s="61"/>
      <c r="K53" s="67"/>
      <c r="L53" s="67" t="s">
        <v>471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>
      <c r="B54" s="19">
        <f t="shared" si="2"/>
        <v>10</v>
      </c>
      <c r="C54" s="160" t="s">
        <v>480</v>
      </c>
      <c r="D54" s="161"/>
      <c r="E54" s="161"/>
      <c r="F54" s="161"/>
      <c r="G54" s="81"/>
      <c r="H54" s="61" t="s">
        <v>468</v>
      </c>
      <c r="I54" s="80"/>
      <c r="J54" s="61"/>
      <c r="K54" s="67"/>
      <c r="L54" s="67" t="s">
        <v>471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50" customFormat="1" ht="18.75" customHeight="1">
      <c r="B55" s="197"/>
      <c r="C55" s="198"/>
      <c r="D55" s="198"/>
      <c r="E55" s="198"/>
      <c r="F55" s="85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2:23" ht="18.75" customHeight="1">
      <c r="B56" s="162" t="s">
        <v>488</v>
      </c>
      <c r="C56" s="163"/>
      <c r="D56" s="16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>
      <c r="B57" s="46" t="s">
        <v>451</v>
      </c>
      <c r="C57" s="82" t="s">
        <v>428</v>
      </c>
      <c r="D57" s="83" t="s">
        <v>429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>
      <c r="B58" s="20">
        <v>1</v>
      </c>
      <c r="C58" s="68" t="s">
        <v>467</v>
      </c>
      <c r="D58" s="80" t="s">
        <v>468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>
      <c r="B59" s="20">
        <f t="shared" ref="B59" si="3">B58+1</f>
        <v>2</v>
      </c>
      <c r="C59" s="68" t="s">
        <v>467</v>
      </c>
      <c r="D59" s="80" t="s">
        <v>468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>
      <c r="B60" s="20">
        <v>3</v>
      </c>
      <c r="C60" s="68" t="s">
        <v>467</v>
      </c>
      <c r="D60" s="80" t="s">
        <v>468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>
      <c r="B62" s="164" t="s">
        <v>489</v>
      </c>
      <c r="C62" s="165"/>
      <c r="D62" s="165"/>
      <c r="E62" s="165"/>
      <c r="F62" s="16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>
      <c r="B63" s="47" t="s">
        <v>451</v>
      </c>
      <c r="C63" s="154" t="s">
        <v>434</v>
      </c>
      <c r="D63" s="155"/>
      <c r="E63" s="155"/>
      <c r="F63" s="56" t="s">
        <v>435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>
      <c r="B64" s="21">
        <v>1</v>
      </c>
      <c r="C64" s="148"/>
      <c r="D64" s="149"/>
      <c r="E64" s="149"/>
      <c r="F64" s="69" t="s">
        <v>468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>
      <c r="B65" s="21">
        <v>2</v>
      </c>
      <c r="C65" s="148"/>
      <c r="D65" s="149"/>
      <c r="E65" s="149"/>
      <c r="F65" s="69" t="s">
        <v>468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>
      <c r="B66" s="21">
        <v>3</v>
      </c>
      <c r="C66" s="148"/>
      <c r="D66" s="149"/>
      <c r="E66" s="149"/>
      <c r="F66" s="69" t="s">
        <v>468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>
      <c r="B67" s="21">
        <v>4</v>
      </c>
      <c r="C67" s="148"/>
      <c r="D67" s="149"/>
      <c r="E67" s="149"/>
      <c r="F67" s="69" t="s">
        <v>468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>
      <c r="B68" s="21">
        <v>5</v>
      </c>
      <c r="C68" s="148"/>
      <c r="D68" s="149"/>
      <c r="E68" s="149"/>
      <c r="F68" s="69" t="s">
        <v>468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s="50" customFormat="1" ht="12.75" customHeight="1">
      <c r="B69" s="197"/>
      <c r="C69" s="198"/>
      <c r="D69" s="198"/>
      <c r="E69" s="198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</row>
    <row r="70" spans="2:22" ht="17.399999999999999">
      <c r="B70" s="158" t="s">
        <v>490</v>
      </c>
      <c r="C70" s="159"/>
      <c r="D70" s="159"/>
      <c r="E70" s="159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>
      <c r="B71" s="47" t="s">
        <v>451</v>
      </c>
      <c r="C71" s="154" t="s">
        <v>440</v>
      </c>
      <c r="D71" s="155"/>
      <c r="E71" s="155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>
      <c r="B72" s="21">
        <v>1</v>
      </c>
      <c r="C72" s="148"/>
      <c r="D72" s="149"/>
      <c r="E72" s="149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>
      <c r="B73" s="21">
        <v>2</v>
      </c>
      <c r="C73" s="148"/>
      <c r="D73" s="149"/>
      <c r="E73" s="149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>
      <c r="B74" s="21">
        <v>3</v>
      </c>
      <c r="C74" s="148"/>
      <c r="D74" s="149"/>
      <c r="E74" s="149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>
      <c r="B75" s="21">
        <v>4</v>
      </c>
      <c r="C75" s="148"/>
      <c r="D75" s="149"/>
      <c r="E75" s="149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>
      <c r="B76" s="21">
        <v>5</v>
      </c>
      <c r="C76" s="148"/>
      <c r="D76" s="149"/>
      <c r="E76" s="149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>
      <c r="B77" s="1"/>
      <c r="C77" s="70"/>
      <c r="D77" s="70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>
      <c r="B78" s="152" t="s">
        <v>491</v>
      </c>
      <c r="C78" s="153"/>
      <c r="D78" s="153"/>
      <c r="E78" s="153"/>
      <c r="F78" s="153"/>
      <c r="G78" s="15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>
      <c r="B79" s="47" t="s">
        <v>451</v>
      </c>
      <c r="C79" s="154" t="s">
        <v>441</v>
      </c>
      <c r="D79" s="155"/>
      <c r="E79" s="155"/>
      <c r="F79" s="56" t="s">
        <v>442</v>
      </c>
      <c r="G79" s="56" t="s">
        <v>409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>
      <c r="B80" s="21">
        <v>1</v>
      </c>
      <c r="C80" s="148"/>
      <c r="D80" s="149"/>
      <c r="E80" s="149"/>
      <c r="F80" s="69" t="s">
        <v>468</v>
      </c>
      <c r="G80" s="69" t="s">
        <v>471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9" ht="12.75" customHeight="1">
      <c r="B81" s="21">
        <v>2</v>
      </c>
      <c r="C81" s="148"/>
      <c r="D81" s="149"/>
      <c r="E81" s="149"/>
      <c r="F81" s="69" t="s">
        <v>468</v>
      </c>
      <c r="G81" s="69" t="s">
        <v>471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9" ht="12.75" customHeight="1">
      <c r="B82" s="21">
        <v>3</v>
      </c>
      <c r="C82" s="148"/>
      <c r="D82" s="149"/>
      <c r="E82" s="149"/>
      <c r="F82" s="69" t="s">
        <v>468</v>
      </c>
      <c r="G82" s="69" t="s">
        <v>471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9" ht="12.75" customHeight="1">
      <c r="B83" s="21">
        <v>4</v>
      </c>
      <c r="C83" s="148"/>
      <c r="D83" s="149"/>
      <c r="E83" s="149"/>
      <c r="F83" s="69" t="s">
        <v>468</v>
      </c>
      <c r="G83" s="69" t="s">
        <v>471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9" ht="12.75" customHeight="1">
      <c r="B84" s="21">
        <v>5</v>
      </c>
      <c r="C84" s="148"/>
      <c r="D84" s="149"/>
      <c r="E84" s="149"/>
      <c r="F84" s="69" t="s">
        <v>468</v>
      </c>
      <c r="G84" s="69" t="s">
        <v>471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s="50" customFormat="1" ht="12.75" customHeight="1">
      <c r="B85" s="197"/>
      <c r="C85" s="198"/>
      <c r="D85" s="198"/>
      <c r="E85" s="198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spans="2:29" ht="12.75" hidden="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ht="12.75" hidden="1" customHeight="1">
      <c r="B87" s="1"/>
      <c r="C87" s="22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9" ht="12.75" hidden="1" customHeight="1">
      <c r="B88" s="1"/>
      <c r="C88" s="7" t="s">
        <v>465</v>
      </c>
      <c r="D88" s="1"/>
      <c r="E88" s="1"/>
      <c r="F88" s="7" t="s">
        <v>468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9" ht="12.75" hidden="1" customHeight="1">
      <c r="B89" s="1"/>
      <c r="C89" s="7" t="s">
        <v>452</v>
      </c>
      <c r="D89" s="1"/>
      <c r="E89" s="1"/>
      <c r="F89" s="7" t="s">
        <v>379</v>
      </c>
      <c r="G89" s="1"/>
      <c r="H89" s="1"/>
      <c r="I89" s="144" t="s">
        <v>485</v>
      </c>
      <c r="J89" s="114" t="s">
        <v>531</v>
      </c>
      <c r="K89" s="147" t="s">
        <v>532</v>
      </c>
      <c r="L89" s="147" t="s">
        <v>533</v>
      </c>
      <c r="M89" s="147" t="s">
        <v>534</v>
      </c>
      <c r="N89" s="147" t="s">
        <v>535</v>
      </c>
      <c r="O89" s="147" t="s">
        <v>536</v>
      </c>
      <c r="P89" s="147" t="s">
        <v>537</v>
      </c>
      <c r="Q89" s="147" t="s">
        <v>538</v>
      </c>
      <c r="R89" s="147" t="s">
        <v>540</v>
      </c>
      <c r="S89" s="147" t="s">
        <v>392</v>
      </c>
      <c r="T89" s="147" t="s">
        <v>393</v>
      </c>
      <c r="U89" s="147" t="s">
        <v>394</v>
      </c>
      <c r="V89" s="147" t="s">
        <v>395</v>
      </c>
      <c r="W89" s="147" t="s">
        <v>507</v>
      </c>
      <c r="X89" s="147" t="s">
        <v>396</v>
      </c>
      <c r="Y89" s="139" t="s">
        <v>401</v>
      </c>
      <c r="Z89" s="139" t="s">
        <v>403</v>
      </c>
      <c r="AA89" s="99" t="s">
        <v>404</v>
      </c>
      <c r="AB89" s="99" t="s">
        <v>402</v>
      </c>
      <c r="AC89" s="99" t="s">
        <v>405</v>
      </c>
    </row>
    <row r="90" spans="2:29" ht="12.75" hidden="1" customHeight="1">
      <c r="B90" s="1"/>
      <c r="C90" s="7" t="s">
        <v>527</v>
      </c>
      <c r="D90" s="1"/>
      <c r="E90" s="1"/>
      <c r="F90" s="7" t="s">
        <v>380</v>
      </c>
      <c r="G90" s="1"/>
      <c r="H90" s="1"/>
      <c r="I90" s="145"/>
      <c r="J90" s="15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00"/>
      <c r="AB90" s="100"/>
      <c r="AC90" s="100"/>
    </row>
    <row r="91" spans="2:29" ht="12.75" hidden="1" customHeight="1">
      <c r="B91" s="1"/>
      <c r="C91" s="7" t="s">
        <v>453</v>
      </c>
      <c r="D91" s="1"/>
      <c r="E91" s="1"/>
      <c r="G91" s="1"/>
      <c r="H91" s="1"/>
      <c r="I91" s="146"/>
      <c r="J91" s="151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01"/>
      <c r="AB91" s="101"/>
      <c r="AC91" s="101"/>
    </row>
    <row r="92" spans="2:29" ht="12.75" hidden="1" customHeight="1">
      <c r="B92" s="1"/>
      <c r="C92" s="7" t="s">
        <v>454</v>
      </c>
      <c r="D92" s="1"/>
      <c r="E92" s="1"/>
      <c r="F92" s="7" t="s">
        <v>469</v>
      </c>
      <c r="G92" s="1"/>
      <c r="H92" s="1"/>
      <c r="I92" s="25" t="s">
        <v>494</v>
      </c>
      <c r="J92" s="24">
        <f>IF(C14="Contributo su rivista fascia 'A'- ANVUR (non bibl.)",1,0)</f>
        <v>0</v>
      </c>
      <c r="K92" s="24">
        <f>IF(C14="Contributo su rivista scientifica ANVUR diversa da fascia 'A' (non bibl.)",1,0)</f>
        <v>0</v>
      </c>
      <c r="L92" s="24">
        <f>IF(C14="Contributo su rivista scientifica ANVUR indicizzata ISI-SCOPUS - Q1 (bibl.)",1,0)</f>
        <v>0</v>
      </c>
      <c r="M92" s="24">
        <f>IF(C14="Contributo su rivista scientifica ANVUR indicizzata ISI-SCOPUS - Q2 (bibl.)",1,0)</f>
        <v>0</v>
      </c>
      <c r="N92" s="27">
        <f>IF(C14="Contributo su rivista scientifica ANVUR indicizzata ISI-SCOPUS - Q3 (bibl.)",1,0)</f>
        <v>0</v>
      </c>
      <c r="O92" s="27">
        <f>IF(C14="Contributo su rivista scientifica ANVUR indicizzata ISI-SCOPUS - Q4 (bibl.)",1,0)</f>
        <v>0</v>
      </c>
      <c r="P92" s="27">
        <f>IF(C14="Contributo in altre riviste indicizzate ISI-SCOPUS",1,0)</f>
        <v>0</v>
      </c>
      <c r="Q92" s="24">
        <f>IF(C14="Contributo in altre riviste non indicizzate ISI-SCOPUS",1,0)</f>
        <v>0</v>
      </c>
      <c r="R92" s="24">
        <f>IF(C14="Contributo in riviste non scientifiche",1,0)</f>
        <v>0</v>
      </c>
      <c r="S92" s="24">
        <f>IF(C14="Monografia",1,0)</f>
        <v>0</v>
      </c>
      <c r="T92" s="24">
        <f>IF(C14="Capitolo di libro",1,0)</f>
        <v>0</v>
      </c>
      <c r="U92" s="24">
        <f>IF(C14="Contributo in volume collettaneo",1,0)</f>
        <v>0</v>
      </c>
      <c r="V92" s="24">
        <f>IF(C14="Atti di convegno indicizzato ISI-SCOPUS",1,0)</f>
        <v>0</v>
      </c>
      <c r="W92" s="24">
        <f>IF(C14="Altri atti di convegno",1,0)</f>
        <v>0</v>
      </c>
      <c r="X92" s="24">
        <f>IF(C14="Altro",1,0)</f>
        <v>0</v>
      </c>
      <c r="Y92" s="24">
        <f>IF(K14="Sì",1,0)</f>
        <v>0</v>
      </c>
      <c r="Z92" s="24">
        <f>IF(L14="Sì",1,0)</f>
        <v>0</v>
      </c>
      <c r="AA92" s="24">
        <f>IF(M14="Sì",1,0)</f>
        <v>0</v>
      </c>
      <c r="AB92" s="27">
        <f>IF(N14="Sì",1,0)</f>
        <v>0</v>
      </c>
      <c r="AC92" s="24">
        <f>IF(O14="Eleggibile",1,0)</f>
        <v>0</v>
      </c>
    </row>
    <row r="93" spans="2:29" ht="12.75" hidden="1" customHeight="1">
      <c r="B93" s="1"/>
      <c r="C93" s="7" t="s">
        <v>455</v>
      </c>
      <c r="D93" s="1"/>
      <c r="E93" s="1"/>
      <c r="F93" s="7" t="s">
        <v>531</v>
      </c>
      <c r="G93" s="1"/>
      <c r="H93" s="1"/>
      <c r="I93" s="25" t="s">
        <v>495</v>
      </c>
      <c r="J93" s="24">
        <f t="shared" ref="J93:J103" si="4">IF(C15="Contributo su rivista fascia 'A'- ANVUR (non bibl.)",1,0)</f>
        <v>0</v>
      </c>
      <c r="K93" s="24">
        <f t="shared" ref="K93:K103" si="5">IF(C15="Contributo su rivista scientifica ANVUR diversa da fascia 'A' (non bibl.)",1,0)</f>
        <v>0</v>
      </c>
      <c r="L93" s="24">
        <f t="shared" ref="L93:L102" si="6">IF(C15="Contributo su rivista scientifica ANVUR indicizzata ISI-SCOPUS - Q1 (bibl.)",1,0)</f>
        <v>0</v>
      </c>
      <c r="M93" s="24">
        <f t="shared" ref="M93:M103" si="7">IF(C15="Contributo su rivista scientifica ANVUR indicizzata ISI-SCOPUS - Q2 (bibl.)",1,0)</f>
        <v>0</v>
      </c>
      <c r="N93" s="27">
        <f t="shared" ref="N93:N103" si="8">IF(C15="Contributo su rivista scientifica ANVUR indicizzata ISI-SCOPUS - Q3 (bibl.)",1,0)</f>
        <v>0</v>
      </c>
      <c r="O93" s="27">
        <f t="shared" ref="O93:O102" si="9">IF(C15="Contributo su rivista scientifica ANVUR indicizzata ISI-SCOPUS - Q4 (bibl.)",1,0)</f>
        <v>0</v>
      </c>
      <c r="P93" s="27">
        <f t="shared" ref="P93:P103" si="10">IF(C15="Contributo in altre riviste indicizzate ISI-SCOPUS",1,0)</f>
        <v>0</v>
      </c>
      <c r="Q93" s="24">
        <f t="shared" ref="Q93:Q103" si="11">IF(C15="Contributo in altre riviste non indicizzate ISI-SCOPUS",1,0)</f>
        <v>0</v>
      </c>
      <c r="R93" s="24">
        <f t="shared" ref="R93:R103" si="12">IF(C15="Contributo in riviste non scientifiche",1,0)</f>
        <v>0</v>
      </c>
      <c r="S93" s="24">
        <f t="shared" ref="S93:S103" si="13">IF(C15="Monografia",1,0)</f>
        <v>0</v>
      </c>
      <c r="T93" s="24">
        <f t="shared" ref="T93:T102" si="14">IF(C15="Capitolo di libro",1,0)</f>
        <v>0</v>
      </c>
      <c r="U93" s="24">
        <f t="shared" ref="U93:U103" si="15">IF(C15="Contributo in volume collettaneo",1,0)</f>
        <v>0</v>
      </c>
      <c r="V93" s="24">
        <f t="shared" ref="V93:V103" si="16">IF(C15="Atti di convegno indicizzato ISI-SCOPUS",1,0)</f>
        <v>0</v>
      </c>
      <c r="W93" s="24">
        <f t="shared" ref="W93:W103" si="17">IF(C15="Altri atti di convegno",1,0)</f>
        <v>0</v>
      </c>
      <c r="X93" s="24">
        <f t="shared" ref="X93:X103" si="18">IF(C15="Altro",1,0)</f>
        <v>0</v>
      </c>
      <c r="Y93" s="24">
        <f t="shared" ref="Y93:AB103" si="19">IF(K15="Sì",1,0)</f>
        <v>0</v>
      </c>
      <c r="Z93" s="24">
        <f t="shared" si="19"/>
        <v>0</v>
      </c>
      <c r="AA93" s="24">
        <f t="shared" si="19"/>
        <v>0</v>
      </c>
      <c r="AB93" s="27">
        <f t="shared" si="19"/>
        <v>0</v>
      </c>
      <c r="AC93" s="24">
        <f t="shared" ref="AC93:AC103" si="20">IF(O15="Eleggibile",1,0)</f>
        <v>0</v>
      </c>
    </row>
    <row r="94" spans="2:29" ht="12.75" hidden="1" customHeight="1">
      <c r="B94" s="1"/>
      <c r="C94" s="7" t="s">
        <v>456</v>
      </c>
      <c r="D94" s="1"/>
      <c r="E94" s="1"/>
      <c r="F94" s="7" t="s">
        <v>493</v>
      </c>
      <c r="G94" s="1"/>
      <c r="H94" s="1"/>
      <c r="I94" s="25" t="s">
        <v>496</v>
      </c>
      <c r="J94" s="24">
        <f t="shared" si="4"/>
        <v>0</v>
      </c>
      <c r="K94" s="24">
        <f t="shared" si="5"/>
        <v>0</v>
      </c>
      <c r="L94" s="24">
        <f t="shared" si="6"/>
        <v>0</v>
      </c>
      <c r="M94" s="24">
        <f t="shared" si="7"/>
        <v>0</v>
      </c>
      <c r="N94" s="27">
        <f t="shared" si="8"/>
        <v>0</v>
      </c>
      <c r="O94" s="27">
        <f t="shared" si="9"/>
        <v>0</v>
      </c>
      <c r="P94" s="27">
        <f t="shared" si="10"/>
        <v>0</v>
      </c>
      <c r="Q94" s="24">
        <f t="shared" si="11"/>
        <v>0</v>
      </c>
      <c r="R94" s="24">
        <f t="shared" si="12"/>
        <v>0</v>
      </c>
      <c r="S94" s="24">
        <f t="shared" si="13"/>
        <v>0</v>
      </c>
      <c r="T94" s="24">
        <f t="shared" si="14"/>
        <v>0</v>
      </c>
      <c r="U94" s="24">
        <f t="shared" si="15"/>
        <v>0</v>
      </c>
      <c r="V94" s="24">
        <f t="shared" si="16"/>
        <v>0</v>
      </c>
      <c r="W94" s="24">
        <f t="shared" si="17"/>
        <v>0</v>
      </c>
      <c r="X94" s="24">
        <f t="shared" si="18"/>
        <v>0</v>
      </c>
      <c r="Y94" s="24">
        <f t="shared" si="19"/>
        <v>0</v>
      </c>
      <c r="Z94" s="24">
        <f t="shared" si="19"/>
        <v>0</v>
      </c>
      <c r="AA94" s="24">
        <f t="shared" si="19"/>
        <v>0</v>
      </c>
      <c r="AB94" s="27">
        <f t="shared" si="19"/>
        <v>0</v>
      </c>
      <c r="AC94" s="24">
        <f t="shared" si="20"/>
        <v>0</v>
      </c>
    </row>
    <row r="95" spans="2:29" ht="12.75" hidden="1" customHeight="1">
      <c r="B95" s="1"/>
      <c r="C95" s="7" t="s">
        <v>457</v>
      </c>
      <c r="D95" s="1"/>
      <c r="E95" s="1"/>
      <c r="F95" s="7" t="s">
        <v>492</v>
      </c>
      <c r="G95" s="1"/>
      <c r="H95" s="1"/>
      <c r="I95" s="25" t="s">
        <v>497</v>
      </c>
      <c r="J95" s="24">
        <f t="shared" si="4"/>
        <v>0</v>
      </c>
      <c r="K95" s="24">
        <f t="shared" si="5"/>
        <v>0</v>
      </c>
      <c r="L95" s="24">
        <f t="shared" si="6"/>
        <v>0</v>
      </c>
      <c r="M95" s="24">
        <f t="shared" si="7"/>
        <v>0</v>
      </c>
      <c r="N95" s="27">
        <f t="shared" si="8"/>
        <v>0</v>
      </c>
      <c r="O95" s="27">
        <f t="shared" si="9"/>
        <v>0</v>
      </c>
      <c r="P95" s="27">
        <f t="shared" si="10"/>
        <v>0</v>
      </c>
      <c r="Q95" s="24">
        <f t="shared" si="11"/>
        <v>0</v>
      </c>
      <c r="R95" s="24">
        <f t="shared" si="12"/>
        <v>0</v>
      </c>
      <c r="S95" s="24">
        <f t="shared" si="13"/>
        <v>0</v>
      </c>
      <c r="T95" s="24">
        <f t="shared" si="14"/>
        <v>0</v>
      </c>
      <c r="U95" s="24">
        <f t="shared" si="15"/>
        <v>0</v>
      </c>
      <c r="V95" s="24">
        <f t="shared" si="16"/>
        <v>0</v>
      </c>
      <c r="W95" s="24">
        <f t="shared" si="17"/>
        <v>0</v>
      </c>
      <c r="X95" s="24">
        <f t="shared" si="18"/>
        <v>0</v>
      </c>
      <c r="Y95" s="24">
        <f t="shared" si="19"/>
        <v>0</v>
      </c>
      <c r="Z95" s="24">
        <f t="shared" si="19"/>
        <v>0</v>
      </c>
      <c r="AA95" s="24">
        <f t="shared" si="19"/>
        <v>0</v>
      </c>
      <c r="AB95" s="27">
        <f t="shared" si="19"/>
        <v>0</v>
      </c>
      <c r="AC95" s="24">
        <f t="shared" si="20"/>
        <v>0</v>
      </c>
    </row>
    <row r="96" spans="2:29" ht="12.75" hidden="1" customHeight="1">
      <c r="B96" s="1"/>
      <c r="C96" s="7" t="s">
        <v>458</v>
      </c>
      <c r="D96" s="1"/>
      <c r="E96" s="1"/>
      <c r="F96" s="7" t="s">
        <v>392</v>
      </c>
      <c r="G96" s="1"/>
      <c r="H96" s="1"/>
      <c r="I96" s="25" t="s">
        <v>498</v>
      </c>
      <c r="J96" s="24">
        <f t="shared" si="4"/>
        <v>0</v>
      </c>
      <c r="K96" s="24">
        <f t="shared" si="5"/>
        <v>0</v>
      </c>
      <c r="L96" s="24">
        <f t="shared" si="6"/>
        <v>0</v>
      </c>
      <c r="M96" s="24">
        <f t="shared" si="7"/>
        <v>0</v>
      </c>
      <c r="N96" s="27">
        <f t="shared" si="8"/>
        <v>0</v>
      </c>
      <c r="O96" s="27">
        <f t="shared" si="9"/>
        <v>0</v>
      </c>
      <c r="P96" s="27">
        <f t="shared" si="10"/>
        <v>0</v>
      </c>
      <c r="Q96" s="24">
        <f t="shared" si="11"/>
        <v>0</v>
      </c>
      <c r="R96" s="24">
        <f t="shared" si="12"/>
        <v>0</v>
      </c>
      <c r="S96" s="24">
        <f t="shared" si="13"/>
        <v>0</v>
      </c>
      <c r="T96" s="24">
        <f t="shared" si="14"/>
        <v>0</v>
      </c>
      <c r="U96" s="24">
        <f t="shared" si="15"/>
        <v>0</v>
      </c>
      <c r="V96" s="24">
        <f t="shared" si="16"/>
        <v>0</v>
      </c>
      <c r="W96" s="24">
        <f t="shared" si="17"/>
        <v>0</v>
      </c>
      <c r="X96" s="24">
        <f t="shared" si="18"/>
        <v>0</v>
      </c>
      <c r="Y96" s="24">
        <f t="shared" si="19"/>
        <v>0</v>
      </c>
      <c r="Z96" s="24">
        <f t="shared" si="19"/>
        <v>0</v>
      </c>
      <c r="AA96" s="24">
        <f t="shared" si="19"/>
        <v>0</v>
      </c>
      <c r="AB96" s="27">
        <f t="shared" si="19"/>
        <v>0</v>
      </c>
      <c r="AC96" s="24">
        <f t="shared" si="20"/>
        <v>0</v>
      </c>
    </row>
    <row r="97" spans="2:29" ht="12.75" hidden="1" customHeight="1">
      <c r="B97" s="1"/>
      <c r="C97" s="1"/>
      <c r="D97" s="1"/>
      <c r="E97" s="1"/>
      <c r="F97" s="7" t="s">
        <v>393</v>
      </c>
      <c r="G97" s="1"/>
      <c r="H97" s="1"/>
      <c r="I97" s="25" t="s">
        <v>499</v>
      </c>
      <c r="J97" s="24">
        <f t="shared" si="4"/>
        <v>0</v>
      </c>
      <c r="K97" s="24">
        <f t="shared" si="5"/>
        <v>0</v>
      </c>
      <c r="L97" s="24">
        <f t="shared" si="6"/>
        <v>0</v>
      </c>
      <c r="M97" s="24">
        <f t="shared" si="7"/>
        <v>0</v>
      </c>
      <c r="N97" s="27">
        <f t="shared" si="8"/>
        <v>0</v>
      </c>
      <c r="O97" s="27">
        <f t="shared" si="9"/>
        <v>0</v>
      </c>
      <c r="P97" s="27">
        <f t="shared" si="10"/>
        <v>0</v>
      </c>
      <c r="Q97" s="24">
        <f t="shared" si="11"/>
        <v>0</v>
      </c>
      <c r="R97" s="24">
        <f t="shared" si="12"/>
        <v>0</v>
      </c>
      <c r="S97" s="24">
        <f t="shared" si="13"/>
        <v>0</v>
      </c>
      <c r="T97" s="24">
        <f t="shared" si="14"/>
        <v>0</v>
      </c>
      <c r="U97" s="24">
        <f t="shared" si="15"/>
        <v>0</v>
      </c>
      <c r="V97" s="24">
        <f t="shared" si="16"/>
        <v>0</v>
      </c>
      <c r="W97" s="24">
        <f t="shared" si="17"/>
        <v>0</v>
      </c>
      <c r="X97" s="24">
        <f t="shared" si="18"/>
        <v>0</v>
      </c>
      <c r="Y97" s="24">
        <f t="shared" si="19"/>
        <v>0</v>
      </c>
      <c r="Z97" s="24">
        <f t="shared" si="19"/>
        <v>0</v>
      </c>
      <c r="AA97" s="24">
        <f t="shared" si="19"/>
        <v>0</v>
      </c>
      <c r="AB97" s="27">
        <f t="shared" si="19"/>
        <v>0</v>
      </c>
      <c r="AC97" s="24">
        <f t="shared" si="20"/>
        <v>0</v>
      </c>
    </row>
    <row r="98" spans="2:29" ht="12.75" hidden="1" customHeight="1">
      <c r="B98" s="1"/>
      <c r="C98" s="7" t="s">
        <v>466</v>
      </c>
      <c r="D98" s="1"/>
      <c r="E98" s="1"/>
      <c r="F98" s="7" t="s">
        <v>394</v>
      </c>
      <c r="G98" s="1"/>
      <c r="H98" s="1"/>
      <c r="I98" s="25" t="s">
        <v>500</v>
      </c>
      <c r="J98" s="24">
        <f t="shared" si="4"/>
        <v>0</v>
      </c>
      <c r="K98" s="24">
        <f t="shared" si="5"/>
        <v>0</v>
      </c>
      <c r="L98" s="24">
        <f t="shared" si="6"/>
        <v>0</v>
      </c>
      <c r="M98" s="24">
        <f t="shared" si="7"/>
        <v>0</v>
      </c>
      <c r="N98" s="27">
        <f t="shared" si="8"/>
        <v>0</v>
      </c>
      <c r="O98" s="27">
        <f t="shared" si="9"/>
        <v>0</v>
      </c>
      <c r="P98" s="27">
        <f t="shared" si="10"/>
        <v>0</v>
      </c>
      <c r="Q98" s="24">
        <f t="shared" si="11"/>
        <v>0</v>
      </c>
      <c r="R98" s="24">
        <f t="shared" si="12"/>
        <v>0</v>
      </c>
      <c r="S98" s="24">
        <f t="shared" si="13"/>
        <v>0</v>
      </c>
      <c r="T98" s="24">
        <f t="shared" si="14"/>
        <v>0</v>
      </c>
      <c r="U98" s="24">
        <f t="shared" si="15"/>
        <v>0</v>
      </c>
      <c r="V98" s="24">
        <f t="shared" si="16"/>
        <v>0</v>
      </c>
      <c r="W98" s="24">
        <f t="shared" si="17"/>
        <v>0</v>
      </c>
      <c r="X98" s="24">
        <f t="shared" si="18"/>
        <v>0</v>
      </c>
      <c r="Y98" s="24">
        <f t="shared" si="19"/>
        <v>0</v>
      </c>
      <c r="Z98" s="24">
        <f t="shared" si="19"/>
        <v>0</v>
      </c>
      <c r="AA98" s="24">
        <f t="shared" si="19"/>
        <v>0</v>
      </c>
      <c r="AB98" s="27">
        <f t="shared" si="19"/>
        <v>0</v>
      </c>
      <c r="AC98" s="24">
        <f t="shared" si="20"/>
        <v>0</v>
      </c>
    </row>
    <row r="99" spans="2:29" ht="12.75" hidden="1" customHeight="1">
      <c r="B99" s="1"/>
      <c r="C99" s="6" t="s">
        <v>5</v>
      </c>
      <c r="D99" s="1"/>
      <c r="E99" s="1"/>
      <c r="F99" s="7" t="s">
        <v>395</v>
      </c>
      <c r="G99" s="1"/>
      <c r="H99" s="1"/>
      <c r="I99" s="25" t="s">
        <v>501</v>
      </c>
      <c r="J99" s="24">
        <f t="shared" si="4"/>
        <v>0</v>
      </c>
      <c r="K99" s="24">
        <f t="shared" si="5"/>
        <v>0</v>
      </c>
      <c r="L99" s="24">
        <f t="shared" si="6"/>
        <v>0</v>
      </c>
      <c r="M99" s="24">
        <f t="shared" si="7"/>
        <v>0</v>
      </c>
      <c r="N99" s="27">
        <f t="shared" si="8"/>
        <v>0</v>
      </c>
      <c r="O99" s="27">
        <f t="shared" si="9"/>
        <v>0</v>
      </c>
      <c r="P99" s="27">
        <f t="shared" si="10"/>
        <v>0</v>
      </c>
      <c r="Q99" s="24">
        <f t="shared" si="11"/>
        <v>0</v>
      </c>
      <c r="R99" s="24">
        <f t="shared" si="12"/>
        <v>0</v>
      </c>
      <c r="S99" s="24">
        <f t="shared" si="13"/>
        <v>0</v>
      </c>
      <c r="T99" s="24">
        <f t="shared" si="14"/>
        <v>0</v>
      </c>
      <c r="U99" s="24">
        <f t="shared" si="15"/>
        <v>0</v>
      </c>
      <c r="V99" s="24">
        <f t="shared" si="16"/>
        <v>0</v>
      </c>
      <c r="W99" s="24">
        <f t="shared" si="17"/>
        <v>0</v>
      </c>
      <c r="X99" s="24">
        <f t="shared" si="18"/>
        <v>0</v>
      </c>
      <c r="Y99" s="24">
        <f t="shared" si="19"/>
        <v>0</v>
      </c>
      <c r="Z99" s="24">
        <f t="shared" si="19"/>
        <v>0</v>
      </c>
      <c r="AA99" s="24">
        <f t="shared" si="19"/>
        <v>0</v>
      </c>
      <c r="AB99" s="27">
        <f t="shared" si="19"/>
        <v>0</v>
      </c>
      <c r="AC99" s="24">
        <f t="shared" si="20"/>
        <v>0</v>
      </c>
    </row>
    <row r="100" spans="2:29" ht="12.75" hidden="1" customHeight="1">
      <c r="B100" s="1"/>
      <c r="C100" s="6" t="s">
        <v>6</v>
      </c>
      <c r="D100" s="1"/>
      <c r="E100" s="1"/>
      <c r="F100" s="7" t="s">
        <v>507</v>
      </c>
      <c r="G100" s="1"/>
      <c r="H100" s="1"/>
      <c r="I100" s="25" t="s">
        <v>502</v>
      </c>
      <c r="J100" s="24">
        <f t="shared" si="4"/>
        <v>0</v>
      </c>
      <c r="K100" s="24">
        <f t="shared" si="5"/>
        <v>0</v>
      </c>
      <c r="L100" s="24">
        <f t="shared" si="6"/>
        <v>0</v>
      </c>
      <c r="M100" s="24">
        <f t="shared" si="7"/>
        <v>0</v>
      </c>
      <c r="N100" s="27">
        <f t="shared" si="8"/>
        <v>0</v>
      </c>
      <c r="O100" s="27">
        <f t="shared" si="9"/>
        <v>0</v>
      </c>
      <c r="P100" s="27">
        <f t="shared" si="10"/>
        <v>0</v>
      </c>
      <c r="Q100" s="24">
        <f t="shared" si="11"/>
        <v>0</v>
      </c>
      <c r="R100" s="24">
        <f t="shared" si="12"/>
        <v>0</v>
      </c>
      <c r="S100" s="24">
        <f t="shared" si="13"/>
        <v>0</v>
      </c>
      <c r="T100" s="24">
        <f t="shared" si="14"/>
        <v>0</v>
      </c>
      <c r="U100" s="24">
        <f t="shared" si="15"/>
        <v>0</v>
      </c>
      <c r="V100" s="24">
        <f t="shared" si="16"/>
        <v>0</v>
      </c>
      <c r="W100" s="24">
        <f t="shared" si="17"/>
        <v>0</v>
      </c>
      <c r="X100" s="24">
        <f t="shared" si="18"/>
        <v>0</v>
      </c>
      <c r="Y100" s="24">
        <f t="shared" si="19"/>
        <v>0</v>
      </c>
      <c r="Z100" s="24">
        <f t="shared" si="19"/>
        <v>0</v>
      </c>
      <c r="AA100" s="24">
        <f t="shared" si="19"/>
        <v>0</v>
      </c>
      <c r="AB100" s="27">
        <f t="shared" si="19"/>
        <v>0</v>
      </c>
      <c r="AC100" s="24">
        <f t="shared" si="20"/>
        <v>0</v>
      </c>
    </row>
    <row r="101" spans="2:29" ht="12.75" hidden="1" customHeight="1">
      <c r="B101" s="1"/>
      <c r="C101" s="6" t="s">
        <v>7</v>
      </c>
      <c r="D101" s="1"/>
      <c r="E101" s="1"/>
      <c r="F101" s="7" t="s">
        <v>396</v>
      </c>
      <c r="G101" s="1"/>
      <c r="H101" s="1"/>
      <c r="I101" s="25" t="s">
        <v>503</v>
      </c>
      <c r="J101" s="24">
        <f t="shared" si="4"/>
        <v>0</v>
      </c>
      <c r="K101" s="24">
        <f t="shared" si="5"/>
        <v>0</v>
      </c>
      <c r="L101" s="24">
        <f t="shared" si="6"/>
        <v>0</v>
      </c>
      <c r="M101" s="24">
        <f t="shared" si="7"/>
        <v>0</v>
      </c>
      <c r="N101" s="27">
        <f t="shared" si="8"/>
        <v>0</v>
      </c>
      <c r="O101" s="27">
        <f t="shared" si="9"/>
        <v>0</v>
      </c>
      <c r="P101" s="27">
        <f t="shared" si="10"/>
        <v>0</v>
      </c>
      <c r="Q101" s="24">
        <f t="shared" si="11"/>
        <v>0</v>
      </c>
      <c r="R101" s="24">
        <f t="shared" si="12"/>
        <v>0</v>
      </c>
      <c r="S101" s="24">
        <f t="shared" si="13"/>
        <v>0</v>
      </c>
      <c r="T101" s="24">
        <f t="shared" si="14"/>
        <v>0</v>
      </c>
      <c r="U101" s="24">
        <f t="shared" si="15"/>
        <v>0</v>
      </c>
      <c r="V101" s="24">
        <f t="shared" si="16"/>
        <v>0</v>
      </c>
      <c r="W101" s="24">
        <f t="shared" si="17"/>
        <v>0</v>
      </c>
      <c r="X101" s="24">
        <f t="shared" si="18"/>
        <v>0</v>
      </c>
      <c r="Y101" s="24">
        <f t="shared" si="19"/>
        <v>0</v>
      </c>
      <c r="Z101" s="24">
        <f t="shared" si="19"/>
        <v>0</v>
      </c>
      <c r="AA101" s="24">
        <f t="shared" si="19"/>
        <v>0</v>
      </c>
      <c r="AB101" s="27">
        <f t="shared" si="19"/>
        <v>0</v>
      </c>
      <c r="AC101" s="24">
        <f t="shared" si="20"/>
        <v>0</v>
      </c>
    </row>
    <row r="102" spans="2:29" ht="12.75" hidden="1" customHeight="1">
      <c r="B102" s="1"/>
      <c r="C102" s="6" t="s">
        <v>381</v>
      </c>
      <c r="D102" s="1"/>
      <c r="E102" s="1"/>
      <c r="F102" s="1"/>
      <c r="G102" s="1"/>
      <c r="H102" s="1"/>
      <c r="I102" s="25" t="s">
        <v>504</v>
      </c>
      <c r="J102" s="24">
        <f t="shared" si="4"/>
        <v>0</v>
      </c>
      <c r="K102" s="24">
        <f t="shared" si="5"/>
        <v>0</v>
      </c>
      <c r="L102" s="24">
        <f t="shared" si="6"/>
        <v>0</v>
      </c>
      <c r="M102" s="24">
        <f t="shared" si="7"/>
        <v>0</v>
      </c>
      <c r="N102" s="27">
        <f t="shared" si="8"/>
        <v>0</v>
      </c>
      <c r="O102" s="27">
        <f t="shared" si="9"/>
        <v>0</v>
      </c>
      <c r="P102" s="27">
        <f t="shared" si="10"/>
        <v>0</v>
      </c>
      <c r="Q102" s="24">
        <f t="shared" si="11"/>
        <v>0</v>
      </c>
      <c r="R102" s="24">
        <f t="shared" si="12"/>
        <v>0</v>
      </c>
      <c r="S102" s="24">
        <f t="shared" si="13"/>
        <v>0</v>
      </c>
      <c r="T102" s="24">
        <f t="shared" si="14"/>
        <v>0</v>
      </c>
      <c r="U102" s="24">
        <f t="shared" si="15"/>
        <v>0</v>
      </c>
      <c r="V102" s="24">
        <f t="shared" si="16"/>
        <v>0</v>
      </c>
      <c r="W102" s="24">
        <f t="shared" si="17"/>
        <v>0</v>
      </c>
      <c r="X102" s="24">
        <f t="shared" si="18"/>
        <v>0</v>
      </c>
      <c r="Y102" s="24">
        <f t="shared" si="19"/>
        <v>0</v>
      </c>
      <c r="Z102" s="24">
        <f t="shared" si="19"/>
        <v>0</v>
      </c>
      <c r="AA102" s="24">
        <f t="shared" si="19"/>
        <v>0</v>
      </c>
      <c r="AB102" s="27">
        <f t="shared" si="19"/>
        <v>0</v>
      </c>
      <c r="AC102" s="24">
        <f t="shared" si="20"/>
        <v>0</v>
      </c>
    </row>
    <row r="103" spans="2:29" ht="12.75" hidden="1" customHeight="1">
      <c r="B103" s="1"/>
      <c r="C103" s="6" t="s">
        <v>382</v>
      </c>
      <c r="D103" s="1"/>
      <c r="E103" s="1"/>
      <c r="F103" s="38" t="s">
        <v>470</v>
      </c>
      <c r="G103" s="1"/>
      <c r="H103" s="1"/>
      <c r="I103" s="25" t="s">
        <v>505</v>
      </c>
      <c r="J103" s="24">
        <f t="shared" si="4"/>
        <v>0</v>
      </c>
      <c r="K103" s="24">
        <f t="shared" si="5"/>
        <v>0</v>
      </c>
      <c r="L103" s="24">
        <f>IF(C25="Contributo su rivista scientifica ANVUR indicizzata ISI-SCOPUS - Q1 (bibl.)",1,0)</f>
        <v>0</v>
      </c>
      <c r="M103" s="24">
        <f t="shared" si="7"/>
        <v>0</v>
      </c>
      <c r="N103" s="27">
        <f t="shared" si="8"/>
        <v>0</v>
      </c>
      <c r="O103" s="27">
        <f>IF(C25="Contributo su rivista scientifica ANVUR indicizzata ISI-SCOPUS - Q4 (bibl.)",1,0)</f>
        <v>0</v>
      </c>
      <c r="P103" s="27">
        <f t="shared" si="10"/>
        <v>0</v>
      </c>
      <c r="Q103" s="24">
        <f t="shared" si="11"/>
        <v>0</v>
      </c>
      <c r="R103" s="24">
        <f t="shared" si="12"/>
        <v>0</v>
      </c>
      <c r="S103" s="24">
        <f t="shared" si="13"/>
        <v>0</v>
      </c>
      <c r="T103" s="24">
        <f>IF(C25="Capitolo di libro",1,0)</f>
        <v>0</v>
      </c>
      <c r="U103" s="24">
        <f t="shared" si="15"/>
        <v>0</v>
      </c>
      <c r="V103" s="24">
        <f t="shared" si="16"/>
        <v>0</v>
      </c>
      <c r="W103" s="24">
        <f t="shared" si="17"/>
        <v>0</v>
      </c>
      <c r="X103" s="24">
        <f t="shared" si="18"/>
        <v>0</v>
      </c>
      <c r="Y103" s="24">
        <f t="shared" si="19"/>
        <v>0</v>
      </c>
      <c r="Z103" s="24">
        <f t="shared" si="19"/>
        <v>0</v>
      </c>
      <c r="AA103" s="24">
        <f t="shared" si="19"/>
        <v>0</v>
      </c>
      <c r="AB103" s="27">
        <f t="shared" si="19"/>
        <v>0</v>
      </c>
      <c r="AC103" s="24">
        <f t="shared" si="20"/>
        <v>0</v>
      </c>
    </row>
    <row r="104" spans="2:29" ht="12.75" hidden="1" customHeight="1">
      <c r="B104" s="1"/>
      <c r="C104" s="6" t="s">
        <v>383</v>
      </c>
      <c r="D104" s="1"/>
      <c r="E104" s="1"/>
      <c r="F104" s="38" t="s">
        <v>460</v>
      </c>
      <c r="G104" s="1"/>
      <c r="H104" s="1"/>
      <c r="I104" s="26" t="s">
        <v>506</v>
      </c>
      <c r="J104" s="26">
        <f>SUM(J92:J103)</f>
        <v>0</v>
      </c>
      <c r="K104" s="26">
        <f>SUM(K92:K103)</f>
        <v>0</v>
      </c>
      <c r="L104" s="26">
        <f t="shared" ref="L104:AC104" si="21">SUM(L92:L103)</f>
        <v>0</v>
      </c>
      <c r="M104" s="26">
        <f t="shared" si="21"/>
        <v>0</v>
      </c>
      <c r="N104" s="26">
        <f t="shared" si="21"/>
        <v>0</v>
      </c>
      <c r="O104" s="26">
        <f t="shared" si="21"/>
        <v>0</v>
      </c>
      <c r="P104" s="26">
        <f t="shared" si="21"/>
        <v>0</v>
      </c>
      <c r="Q104" s="26">
        <f t="shared" si="21"/>
        <v>0</v>
      </c>
      <c r="R104" s="26">
        <f t="shared" si="21"/>
        <v>0</v>
      </c>
      <c r="S104" s="26">
        <f t="shared" si="21"/>
        <v>0</v>
      </c>
      <c r="T104" s="26">
        <f t="shared" si="21"/>
        <v>0</v>
      </c>
      <c r="U104" s="26">
        <f t="shared" si="21"/>
        <v>0</v>
      </c>
      <c r="V104" s="26">
        <f t="shared" si="21"/>
        <v>0</v>
      </c>
      <c r="W104" s="26">
        <f t="shared" si="21"/>
        <v>0</v>
      </c>
      <c r="X104" s="26">
        <f t="shared" si="21"/>
        <v>0</v>
      </c>
      <c r="Y104" s="26">
        <f t="shared" si="21"/>
        <v>0</v>
      </c>
      <c r="Z104" s="26">
        <f t="shared" si="21"/>
        <v>0</v>
      </c>
      <c r="AA104" s="26">
        <f t="shared" si="21"/>
        <v>0</v>
      </c>
      <c r="AB104" s="26">
        <f t="shared" si="21"/>
        <v>0</v>
      </c>
      <c r="AC104" s="26">
        <f t="shared" si="21"/>
        <v>0</v>
      </c>
    </row>
    <row r="105" spans="2:29" ht="12.75" hidden="1" customHeight="1">
      <c r="B105" s="1"/>
      <c r="C105" s="6" t="s">
        <v>384</v>
      </c>
      <c r="D105" s="1"/>
      <c r="E105" s="1"/>
      <c r="F105" s="38" t="s">
        <v>459</v>
      </c>
      <c r="G105" s="1"/>
      <c r="H105" s="1"/>
      <c r="I105" s="31" t="s">
        <v>513</v>
      </c>
      <c r="J105" s="32">
        <f>SUM(J104:X104)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9" ht="12.75" hidden="1" customHeight="1">
      <c r="B106" s="1"/>
      <c r="C106" s="6" t="s">
        <v>385</v>
      </c>
      <c r="D106" s="1"/>
      <c r="E106" s="1"/>
      <c r="F106" s="38" t="s">
        <v>461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9" ht="12.75" hidden="1" customHeight="1">
      <c r="B107" s="1"/>
      <c r="C107" s="6" t="s">
        <v>386</v>
      </c>
      <c r="D107" s="1"/>
      <c r="E107" s="1"/>
      <c r="F107" s="38" t="s">
        <v>462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9" ht="12.75" hidden="1" customHeight="1">
      <c r="B108" s="1"/>
      <c r="C108" s="6" t="s">
        <v>387</v>
      </c>
      <c r="D108" s="1"/>
      <c r="E108" s="1"/>
      <c r="F108" s="1"/>
      <c r="G108" s="1"/>
      <c r="H108" s="1"/>
      <c r="I108" s="144" t="s">
        <v>508</v>
      </c>
      <c r="J108" s="99" t="s">
        <v>400</v>
      </c>
      <c r="K108" s="114" t="s">
        <v>544</v>
      </c>
      <c r="L108" s="114" t="s">
        <v>548</v>
      </c>
      <c r="M108" s="114" t="s">
        <v>545</v>
      </c>
      <c r="N108" s="114" t="s">
        <v>546</v>
      </c>
      <c r="O108" s="114" t="s">
        <v>547</v>
      </c>
      <c r="P108" s="99" t="s">
        <v>396</v>
      </c>
      <c r="Q108" s="1"/>
      <c r="S108" s="141" t="s">
        <v>530</v>
      </c>
      <c r="T108" s="71" t="s">
        <v>460</v>
      </c>
      <c r="U108" s="74" t="s">
        <v>459</v>
      </c>
      <c r="V108" s="74" t="s">
        <v>461</v>
      </c>
      <c r="W108" s="74" t="s">
        <v>462</v>
      </c>
    </row>
    <row r="109" spans="2:29" ht="12.75" hidden="1" customHeight="1">
      <c r="B109" s="1"/>
      <c r="C109" s="6" t="s">
        <v>388</v>
      </c>
      <c r="D109" s="1"/>
      <c r="E109" s="1"/>
      <c r="F109" s="7" t="s">
        <v>471</v>
      </c>
      <c r="G109" s="1"/>
      <c r="H109" s="1"/>
      <c r="I109" s="145"/>
      <c r="J109" s="100"/>
      <c r="K109" s="100"/>
      <c r="L109" s="100"/>
      <c r="M109" s="100"/>
      <c r="N109" s="100"/>
      <c r="O109" s="100"/>
      <c r="P109" s="100"/>
      <c r="Q109" s="1"/>
      <c r="S109" s="142"/>
      <c r="T109" s="72"/>
      <c r="U109" s="75"/>
      <c r="V109" s="75"/>
      <c r="W109" s="75"/>
    </row>
    <row r="110" spans="2:29" ht="12.75" hidden="1" customHeight="1">
      <c r="B110" s="1"/>
      <c r="C110" s="6" t="s">
        <v>389</v>
      </c>
      <c r="D110" s="1"/>
      <c r="E110" s="1"/>
      <c r="F110" s="7" t="s">
        <v>400</v>
      </c>
      <c r="G110" s="1"/>
      <c r="H110" s="1"/>
      <c r="I110" s="146"/>
      <c r="J110" s="101"/>
      <c r="K110" s="101"/>
      <c r="L110" s="101"/>
      <c r="M110" s="101"/>
      <c r="N110" s="101"/>
      <c r="O110" s="101"/>
      <c r="P110" s="101"/>
      <c r="Q110" s="1"/>
      <c r="S110" s="143"/>
      <c r="T110" s="73"/>
      <c r="U110" s="75"/>
      <c r="V110" s="75"/>
      <c r="W110" s="75"/>
    </row>
    <row r="111" spans="2:29" ht="12.75" hidden="1" customHeight="1">
      <c r="B111" s="1"/>
      <c r="C111" s="6" t="s">
        <v>390</v>
      </c>
      <c r="D111" s="1"/>
      <c r="E111" s="1"/>
      <c r="F111" s="7" t="s">
        <v>544</v>
      </c>
      <c r="G111" s="1"/>
      <c r="H111" s="1"/>
      <c r="I111" s="25" t="s">
        <v>494</v>
      </c>
      <c r="J111" s="24">
        <f t="shared" ref="J111:J122" si="22">IF(J14="I - Diritti umani",1,0)</f>
        <v>0</v>
      </c>
      <c r="K111" s="24">
        <f>IF(J14="II - Salute, sicurezza e benessere",1,0)</f>
        <v>0</v>
      </c>
      <c r="L111" s="24">
        <f>IF(J14="III - Progresso e innovazione tecnologica",1,0)</f>
        <v>0</v>
      </c>
      <c r="M111" s="24">
        <f>IF(J14="IV - Culture e società in trasformazione",1,0)</f>
        <v>0</v>
      </c>
      <c r="N111" s="24">
        <f>IF(J14="V - Imprese, mercati e PA",1,0)</f>
        <v>0</v>
      </c>
      <c r="O111" s="24">
        <f>IF(J14="VI -  Sviluppo sostenibile",1,0)</f>
        <v>0</v>
      </c>
      <c r="P111" s="24">
        <f t="shared" ref="P111:P122" si="23">IF(J14="Altro",1,0)</f>
        <v>0</v>
      </c>
      <c r="Q111" s="1"/>
      <c r="S111" s="25" t="s">
        <v>494</v>
      </c>
      <c r="T111" s="24" t="e">
        <f>IF(#REF!="Q1",1,0)</f>
        <v>#REF!</v>
      </c>
      <c r="U111" s="24" t="e">
        <f>IF(#REF!="Q2",1,0)</f>
        <v>#REF!</v>
      </c>
      <c r="V111" s="24" t="e">
        <f>IF(#REF!="Q3",1,0)</f>
        <v>#REF!</v>
      </c>
      <c r="W111" s="24" t="e">
        <f>IF(#REF!="Q4",1,0)</f>
        <v>#REF!</v>
      </c>
    </row>
    <row r="112" spans="2:29" ht="12.75" hidden="1" customHeight="1">
      <c r="B112" s="1"/>
      <c r="C112" s="6" t="s">
        <v>391</v>
      </c>
      <c r="D112" s="1"/>
      <c r="E112" s="1"/>
      <c r="F112" s="7" t="s">
        <v>548</v>
      </c>
      <c r="G112" s="1"/>
      <c r="H112" s="1"/>
      <c r="I112" s="25" t="s">
        <v>495</v>
      </c>
      <c r="J112" s="24">
        <f t="shared" si="22"/>
        <v>0</v>
      </c>
      <c r="K112" s="24">
        <f t="shared" ref="K112:K122" si="24">IF(J15="II - Salute, sicurezza e benessere",1,0)</f>
        <v>0</v>
      </c>
      <c r="L112" s="24">
        <f t="shared" ref="L112:L122" si="25">IF(J15="III - Progresso e innovazione tecnologica",1,0)</f>
        <v>0</v>
      </c>
      <c r="M112" s="24">
        <f t="shared" ref="M112:M122" si="26">IF(J15="IV - Culture e società in trasformazione",1,0)</f>
        <v>0</v>
      </c>
      <c r="N112" s="24">
        <f t="shared" ref="N112:N122" si="27">IF(J15="V - Imprese, mercati e PA",1,0)</f>
        <v>0</v>
      </c>
      <c r="O112" s="24">
        <f t="shared" ref="O112:O122" si="28">IF(J15="VI -  Sviluppo sostenibile",1,0)</f>
        <v>0</v>
      </c>
      <c r="P112" s="24">
        <f t="shared" si="23"/>
        <v>0</v>
      </c>
      <c r="Q112" s="1"/>
      <c r="S112" s="25" t="s">
        <v>495</v>
      </c>
      <c r="T112" s="24" t="e">
        <f>IF(#REF!="Q1",1,0)</f>
        <v>#REF!</v>
      </c>
      <c r="U112" s="24" t="e">
        <f>IF(#REF!="Q2",1,0)</f>
        <v>#REF!</v>
      </c>
      <c r="V112" s="24" t="e">
        <f>IF(#REF!="Q3",1,0)</f>
        <v>#REF!</v>
      </c>
      <c r="W112" s="24" t="e">
        <f>IF(#REF!="Q4",1,0)</f>
        <v>#REF!</v>
      </c>
    </row>
    <row r="113" spans="2:23" ht="12.75" hidden="1" customHeight="1">
      <c r="B113" s="1"/>
      <c r="C113" s="1"/>
      <c r="D113" s="1"/>
      <c r="E113" s="1"/>
      <c r="F113" s="7" t="s">
        <v>545</v>
      </c>
      <c r="G113" s="1"/>
      <c r="H113" s="1"/>
      <c r="I113" s="25" t="s">
        <v>496</v>
      </c>
      <c r="J113" s="24">
        <f t="shared" si="22"/>
        <v>0</v>
      </c>
      <c r="K113" s="24">
        <f t="shared" si="24"/>
        <v>0</v>
      </c>
      <c r="L113" s="24">
        <f t="shared" si="25"/>
        <v>0</v>
      </c>
      <c r="M113" s="24">
        <f t="shared" si="26"/>
        <v>0</v>
      </c>
      <c r="N113" s="24">
        <f t="shared" si="27"/>
        <v>0</v>
      </c>
      <c r="O113" s="24">
        <f t="shared" si="28"/>
        <v>0</v>
      </c>
      <c r="P113" s="24">
        <f t="shared" si="23"/>
        <v>0</v>
      </c>
      <c r="Q113" s="1"/>
      <c r="S113" s="25" t="s">
        <v>496</v>
      </c>
      <c r="T113" s="24" t="e">
        <f>IF(#REF!="Q1",1,0)</f>
        <v>#REF!</v>
      </c>
      <c r="U113" s="24" t="e">
        <f>IF(#REF!="Q2",1,0)</f>
        <v>#REF!</v>
      </c>
      <c r="V113" s="24" t="e">
        <f>IF(#REF!="Q3",1,0)</f>
        <v>#REF!</v>
      </c>
      <c r="W113" s="24" t="e">
        <f>IF(#REF!="Q4",1,0)</f>
        <v>#REF!</v>
      </c>
    </row>
    <row r="114" spans="2:23" ht="12.75" hidden="1" customHeight="1">
      <c r="B114" s="1"/>
      <c r="C114" s="7" t="s">
        <v>467</v>
      </c>
      <c r="D114" s="1"/>
      <c r="E114" s="1"/>
      <c r="F114" s="7" t="s">
        <v>546</v>
      </c>
      <c r="G114" s="1"/>
      <c r="H114" s="1"/>
      <c r="I114" s="25" t="s">
        <v>497</v>
      </c>
      <c r="J114" s="24">
        <f t="shared" si="22"/>
        <v>0</v>
      </c>
      <c r="K114" s="24">
        <f t="shared" si="24"/>
        <v>0</v>
      </c>
      <c r="L114" s="24">
        <f t="shared" si="25"/>
        <v>0</v>
      </c>
      <c r="M114" s="24">
        <f t="shared" si="26"/>
        <v>0</v>
      </c>
      <c r="N114" s="24">
        <f t="shared" si="27"/>
        <v>0</v>
      </c>
      <c r="O114" s="24">
        <f t="shared" si="28"/>
        <v>0</v>
      </c>
      <c r="P114" s="24">
        <f t="shared" si="23"/>
        <v>0</v>
      </c>
      <c r="Q114" s="1"/>
      <c r="S114" s="25" t="s">
        <v>497</v>
      </c>
      <c r="T114" s="24" t="e">
        <f>IF(#REF!="Q1",1,0)</f>
        <v>#REF!</v>
      </c>
      <c r="U114" s="24" t="e">
        <f>IF(#REF!="Q2",1,0)</f>
        <v>#REF!</v>
      </c>
      <c r="V114" s="24" t="e">
        <f>IF(#REF!="Q3",1,0)</f>
        <v>#REF!</v>
      </c>
      <c r="W114" s="24" t="e">
        <f>IF(#REF!="Q4",1,0)</f>
        <v>#REF!</v>
      </c>
    </row>
    <row r="115" spans="2:23" ht="12.75" hidden="1" customHeight="1">
      <c r="B115" s="1"/>
      <c r="C115" s="6" t="s">
        <v>8</v>
      </c>
      <c r="D115" s="1"/>
      <c r="E115" s="1"/>
      <c r="F115" s="7" t="s">
        <v>547</v>
      </c>
      <c r="G115" s="1"/>
      <c r="H115" s="1"/>
      <c r="I115" s="25" t="s">
        <v>498</v>
      </c>
      <c r="J115" s="24">
        <f t="shared" si="22"/>
        <v>0</v>
      </c>
      <c r="K115" s="24">
        <f t="shared" si="24"/>
        <v>0</v>
      </c>
      <c r="L115" s="24">
        <f t="shared" si="25"/>
        <v>0</v>
      </c>
      <c r="M115" s="24">
        <f t="shared" si="26"/>
        <v>0</v>
      </c>
      <c r="N115" s="24">
        <f t="shared" si="27"/>
        <v>0</v>
      </c>
      <c r="O115" s="24">
        <f t="shared" si="28"/>
        <v>0</v>
      </c>
      <c r="P115" s="24">
        <f t="shared" si="23"/>
        <v>0</v>
      </c>
      <c r="Q115" s="1"/>
      <c r="S115" s="25" t="s">
        <v>498</v>
      </c>
      <c r="T115" s="24" t="e">
        <f>IF(#REF!="Q1",1,0)</f>
        <v>#REF!</v>
      </c>
      <c r="U115" s="24" t="e">
        <f>IF(#REF!="Q2",1,0)</f>
        <v>#REF!</v>
      </c>
      <c r="V115" s="24" t="e">
        <f>IF(#REF!="Q3",1,0)</f>
        <v>#REF!</v>
      </c>
      <c r="W115" s="24" t="e">
        <f>IF(#REF!="Q4",1,0)</f>
        <v>#REF!</v>
      </c>
    </row>
    <row r="116" spans="2:23" ht="12.75" hidden="1" customHeight="1">
      <c r="B116" s="1"/>
      <c r="C116" s="6" t="s">
        <v>9</v>
      </c>
      <c r="D116" s="1"/>
      <c r="E116" s="1"/>
      <c r="F116" s="7" t="s">
        <v>396</v>
      </c>
      <c r="G116" s="1"/>
      <c r="H116" s="1"/>
      <c r="I116" s="25" t="s">
        <v>499</v>
      </c>
      <c r="J116" s="24">
        <f t="shared" si="22"/>
        <v>0</v>
      </c>
      <c r="K116" s="24">
        <f t="shared" si="24"/>
        <v>0</v>
      </c>
      <c r="L116" s="24">
        <f t="shared" si="25"/>
        <v>0</v>
      </c>
      <c r="M116" s="24">
        <f t="shared" si="26"/>
        <v>0</v>
      </c>
      <c r="N116" s="24">
        <f t="shared" si="27"/>
        <v>0</v>
      </c>
      <c r="O116" s="24">
        <f t="shared" si="28"/>
        <v>0</v>
      </c>
      <c r="P116" s="24">
        <f t="shared" si="23"/>
        <v>0</v>
      </c>
      <c r="Q116" s="1"/>
      <c r="S116" s="25" t="s">
        <v>499</v>
      </c>
      <c r="T116" s="24" t="e">
        <f>IF(#REF!="Q1",1,0)</f>
        <v>#REF!</v>
      </c>
      <c r="U116" s="24" t="e">
        <f>IF(#REF!="Q2",1,0)</f>
        <v>#REF!</v>
      </c>
      <c r="V116" s="24" t="e">
        <f>IF(#REF!="Q3",1,0)</f>
        <v>#REF!</v>
      </c>
      <c r="W116" s="24" t="e">
        <f>IF(#REF!="Q4",1,0)</f>
        <v>#REF!</v>
      </c>
    </row>
    <row r="117" spans="2:23" ht="12.75" hidden="1" customHeight="1">
      <c r="B117" s="1"/>
      <c r="C117" s="6" t="s">
        <v>10</v>
      </c>
      <c r="D117" s="1"/>
      <c r="E117" s="1"/>
      <c r="F117" s="7" t="s">
        <v>468</v>
      </c>
      <c r="G117" s="1"/>
      <c r="H117" s="1"/>
      <c r="I117" s="25" t="s">
        <v>500</v>
      </c>
      <c r="J117" s="24">
        <f t="shared" si="22"/>
        <v>0</v>
      </c>
      <c r="K117" s="24">
        <f t="shared" si="24"/>
        <v>0</v>
      </c>
      <c r="L117" s="24">
        <f t="shared" si="25"/>
        <v>0</v>
      </c>
      <c r="M117" s="24">
        <f t="shared" si="26"/>
        <v>0</v>
      </c>
      <c r="N117" s="24">
        <f t="shared" si="27"/>
        <v>0</v>
      </c>
      <c r="O117" s="24">
        <f t="shared" si="28"/>
        <v>0</v>
      </c>
      <c r="P117" s="24">
        <f t="shared" si="23"/>
        <v>0</v>
      </c>
      <c r="Q117" s="1"/>
      <c r="S117" s="25" t="s">
        <v>500</v>
      </c>
      <c r="T117" s="24" t="e">
        <f>IF(#REF!="Q1",1,0)</f>
        <v>#REF!</v>
      </c>
      <c r="U117" s="24" t="e">
        <f>IF(#REF!="Q2",1,0)</f>
        <v>#REF!</v>
      </c>
      <c r="V117" s="24" t="e">
        <f>IF(#REF!="Q3",1,0)</f>
        <v>#REF!</v>
      </c>
      <c r="W117" s="24" t="e">
        <f>IF(#REF!="Q4",1,0)</f>
        <v>#REF!</v>
      </c>
    </row>
    <row r="118" spans="2:23" ht="12.75" hidden="1" customHeight="1">
      <c r="B118" s="1"/>
      <c r="C118" s="6" t="s">
        <v>11</v>
      </c>
      <c r="D118" s="1"/>
      <c r="E118" s="1"/>
      <c r="F118" s="7" t="s">
        <v>406</v>
      </c>
      <c r="G118" s="1"/>
      <c r="H118" s="1"/>
      <c r="I118" s="25" t="s">
        <v>501</v>
      </c>
      <c r="J118" s="24">
        <f t="shared" si="22"/>
        <v>0</v>
      </c>
      <c r="K118" s="24">
        <f t="shared" si="24"/>
        <v>0</v>
      </c>
      <c r="L118" s="24">
        <f t="shared" si="25"/>
        <v>0</v>
      </c>
      <c r="M118" s="24">
        <f t="shared" si="26"/>
        <v>0</v>
      </c>
      <c r="N118" s="24">
        <f t="shared" si="27"/>
        <v>0</v>
      </c>
      <c r="O118" s="24">
        <f t="shared" si="28"/>
        <v>0</v>
      </c>
      <c r="P118" s="24">
        <f t="shared" si="23"/>
        <v>0</v>
      </c>
      <c r="Q118" s="1"/>
      <c r="S118" s="25" t="s">
        <v>501</v>
      </c>
      <c r="T118" s="24" t="e">
        <f>IF(#REF!="Q1",1,0)</f>
        <v>#REF!</v>
      </c>
      <c r="U118" s="24" t="e">
        <f>IF(#REF!="Q2",1,0)</f>
        <v>#REF!</v>
      </c>
      <c r="V118" s="24" t="e">
        <f>IF(#REF!="Q3",1,0)</f>
        <v>#REF!</v>
      </c>
      <c r="W118" s="24" t="e">
        <f>IF(#REF!="Q4",1,0)</f>
        <v>#REF!</v>
      </c>
    </row>
    <row r="119" spans="2:23" ht="12.75" hidden="1" customHeight="1">
      <c r="B119" s="1"/>
      <c r="C119" s="6" t="s">
        <v>12</v>
      </c>
      <c r="D119" s="1"/>
      <c r="E119" s="1"/>
      <c r="F119" s="7" t="s">
        <v>407</v>
      </c>
      <c r="G119" s="1"/>
      <c r="H119" s="1"/>
      <c r="I119" s="25" t="s">
        <v>502</v>
      </c>
      <c r="J119" s="24">
        <f t="shared" si="22"/>
        <v>0</v>
      </c>
      <c r="K119" s="24">
        <f t="shared" si="24"/>
        <v>0</v>
      </c>
      <c r="L119" s="24">
        <f t="shared" si="25"/>
        <v>0</v>
      </c>
      <c r="M119" s="24">
        <f t="shared" si="26"/>
        <v>0</v>
      </c>
      <c r="N119" s="24">
        <f t="shared" si="27"/>
        <v>0</v>
      </c>
      <c r="O119" s="24">
        <f t="shared" si="28"/>
        <v>0</v>
      </c>
      <c r="P119" s="24">
        <f t="shared" si="23"/>
        <v>0</v>
      </c>
      <c r="Q119" s="1"/>
      <c r="S119" s="25" t="s">
        <v>502</v>
      </c>
      <c r="T119" s="24" t="e">
        <f>IF(#REF!="Q1",1,0)</f>
        <v>#REF!</v>
      </c>
      <c r="U119" s="24" t="e">
        <f>IF(#REF!="Q2",1,0)</f>
        <v>#REF!</v>
      </c>
      <c r="V119" s="24" t="e">
        <f>IF(#REF!="Q3",1,0)</f>
        <v>#REF!</v>
      </c>
      <c r="W119" s="24" t="e">
        <f>IF(#REF!="Q4",1,0)</f>
        <v>#REF!</v>
      </c>
    </row>
    <row r="120" spans="2:23" ht="12.75" hidden="1" customHeight="1">
      <c r="B120" s="1"/>
      <c r="C120" s="6" t="s">
        <v>13</v>
      </c>
      <c r="D120" s="1"/>
      <c r="E120" s="1"/>
      <c r="F120" s="1"/>
      <c r="G120" s="1"/>
      <c r="H120" s="1"/>
      <c r="I120" s="25" t="s">
        <v>503</v>
      </c>
      <c r="J120" s="24">
        <f t="shared" si="22"/>
        <v>0</v>
      </c>
      <c r="K120" s="24">
        <f t="shared" si="24"/>
        <v>0</v>
      </c>
      <c r="L120" s="24">
        <f t="shared" si="25"/>
        <v>0</v>
      </c>
      <c r="M120" s="24">
        <f t="shared" si="26"/>
        <v>0</v>
      </c>
      <c r="N120" s="24">
        <f t="shared" si="27"/>
        <v>0</v>
      </c>
      <c r="O120" s="24">
        <f t="shared" si="28"/>
        <v>0</v>
      </c>
      <c r="P120" s="24">
        <f t="shared" si="23"/>
        <v>0</v>
      </c>
      <c r="Q120" s="1"/>
      <c r="S120" s="25" t="s">
        <v>503</v>
      </c>
      <c r="T120" s="24" t="e">
        <f>IF(#REF!="Q1",1,0)</f>
        <v>#REF!</v>
      </c>
      <c r="U120" s="24" t="e">
        <f>IF(#REF!="Q2",1,0)</f>
        <v>#REF!</v>
      </c>
      <c r="V120" s="24" t="e">
        <f>IF(#REF!="Q3",1,0)</f>
        <v>#REF!</v>
      </c>
      <c r="W120" s="24" t="e">
        <f>IF(#REF!="Q4",1,0)</f>
        <v>#REF!</v>
      </c>
    </row>
    <row r="121" spans="2:23" ht="12.75" hidden="1" customHeight="1">
      <c r="B121" s="1"/>
      <c r="C121" s="6" t="s">
        <v>14</v>
      </c>
      <c r="D121" s="1"/>
      <c r="E121" s="1"/>
      <c r="F121" s="7" t="s">
        <v>468</v>
      </c>
      <c r="G121" s="1"/>
      <c r="H121" s="1"/>
      <c r="I121" s="25" t="s">
        <v>504</v>
      </c>
      <c r="J121" s="24">
        <f t="shared" si="22"/>
        <v>0</v>
      </c>
      <c r="K121" s="24">
        <f t="shared" si="24"/>
        <v>0</v>
      </c>
      <c r="L121" s="24">
        <f t="shared" si="25"/>
        <v>0</v>
      </c>
      <c r="M121" s="24">
        <f t="shared" si="26"/>
        <v>0</v>
      </c>
      <c r="N121" s="24">
        <f t="shared" si="27"/>
        <v>0</v>
      </c>
      <c r="O121" s="24">
        <f t="shared" si="28"/>
        <v>0</v>
      </c>
      <c r="P121" s="24">
        <f t="shared" si="23"/>
        <v>0</v>
      </c>
      <c r="Q121" s="1"/>
      <c r="S121" s="25" t="s">
        <v>504</v>
      </c>
      <c r="T121" s="24" t="e">
        <f>IF(#REF!="Q1",1,0)</f>
        <v>#REF!</v>
      </c>
      <c r="U121" s="24" t="e">
        <f>IF(#REF!="Q2",1,0)</f>
        <v>#REF!</v>
      </c>
      <c r="V121" s="24" t="e">
        <f>IF(#REF!="Q3",1,0)</f>
        <v>#REF!</v>
      </c>
      <c r="W121" s="24" t="e">
        <f>IF(#REF!="Q4",1,0)</f>
        <v>#REF!</v>
      </c>
    </row>
    <row r="122" spans="2:23" ht="12.75" hidden="1" customHeight="1">
      <c r="B122" s="1"/>
      <c r="C122" s="6" t="s">
        <v>15</v>
      </c>
      <c r="D122" s="1"/>
      <c r="E122" s="1"/>
      <c r="F122" s="7" t="s">
        <v>472</v>
      </c>
      <c r="G122" s="1"/>
      <c r="H122" s="1"/>
      <c r="I122" s="25" t="s">
        <v>505</v>
      </c>
      <c r="J122" s="24">
        <f t="shared" si="22"/>
        <v>0</v>
      </c>
      <c r="K122" s="24">
        <f t="shared" si="24"/>
        <v>0</v>
      </c>
      <c r="L122" s="24">
        <f t="shared" si="25"/>
        <v>0</v>
      </c>
      <c r="M122" s="24">
        <f t="shared" si="26"/>
        <v>0</v>
      </c>
      <c r="N122" s="24">
        <f t="shared" si="27"/>
        <v>0</v>
      </c>
      <c r="O122" s="24">
        <f t="shared" si="28"/>
        <v>0</v>
      </c>
      <c r="P122" s="24">
        <f t="shared" si="23"/>
        <v>0</v>
      </c>
      <c r="Q122" s="1"/>
      <c r="S122" s="25" t="s">
        <v>505</v>
      </c>
      <c r="T122" s="24" t="e">
        <f>IF(#REF!="Q1",1,0)</f>
        <v>#REF!</v>
      </c>
      <c r="U122" s="24" t="e">
        <f>IF(#REF!="Q2",1,0)</f>
        <v>#REF!</v>
      </c>
      <c r="V122" s="24" t="e">
        <f>IF(#REF!="Q3",1,0)</f>
        <v>#REF!</v>
      </c>
      <c r="W122" s="24" t="e">
        <f>IF(#REF!="Q4",1,0)</f>
        <v>#REF!</v>
      </c>
    </row>
    <row r="123" spans="2:23" ht="12.75" hidden="1" customHeight="1">
      <c r="B123" s="1"/>
      <c r="C123" s="6" t="s">
        <v>16</v>
      </c>
      <c r="D123" s="1"/>
      <c r="E123" s="1"/>
      <c r="F123" s="7" t="s">
        <v>473</v>
      </c>
      <c r="G123" s="1"/>
      <c r="H123" s="1"/>
      <c r="I123" s="26" t="s">
        <v>506</v>
      </c>
      <c r="J123" s="26">
        <f t="shared" ref="J123:P123" si="29">SUM(J111:J122)</f>
        <v>0</v>
      </c>
      <c r="K123" s="26">
        <f t="shared" si="29"/>
        <v>0</v>
      </c>
      <c r="L123" s="26">
        <f t="shared" si="29"/>
        <v>0</v>
      </c>
      <c r="M123" s="26">
        <f t="shared" si="29"/>
        <v>0</v>
      </c>
      <c r="N123" s="26">
        <f t="shared" si="29"/>
        <v>0</v>
      </c>
      <c r="O123" s="26">
        <f t="shared" si="29"/>
        <v>0</v>
      </c>
      <c r="P123" s="26">
        <f t="shared" si="29"/>
        <v>0</v>
      </c>
      <c r="Q123" s="1"/>
      <c r="S123" s="36" t="s">
        <v>506</v>
      </c>
      <c r="T123" s="36" t="e">
        <f>SUM(T111:T122)</f>
        <v>#REF!</v>
      </c>
      <c r="U123" s="36" t="e">
        <f>SUM(U111:U122)</f>
        <v>#REF!</v>
      </c>
      <c r="V123" s="36" t="e">
        <f t="shared" ref="V123:W123" si="30">SUM(V111:V122)</f>
        <v>#REF!</v>
      </c>
      <c r="W123" s="36" t="e">
        <f t="shared" si="30"/>
        <v>#REF!</v>
      </c>
    </row>
    <row r="124" spans="2:23" ht="12.75" hidden="1" customHeight="1">
      <c r="B124" s="1"/>
      <c r="C124" s="6" t="s">
        <v>17</v>
      </c>
      <c r="D124" s="1"/>
      <c r="E124" s="1"/>
      <c r="F124" s="1"/>
      <c r="G124" s="1"/>
      <c r="H124" s="1"/>
      <c r="I124" s="133" t="s">
        <v>520</v>
      </c>
      <c r="J124" s="32">
        <f>SUM(J123:O123)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3" ht="12.75" hidden="1" customHeight="1">
      <c r="B125" s="1"/>
      <c r="C125" s="6" t="s">
        <v>18</v>
      </c>
      <c r="D125" s="1"/>
      <c r="E125" s="1"/>
      <c r="F125" s="7" t="s">
        <v>476</v>
      </c>
      <c r="G125" s="1"/>
      <c r="H125" s="1"/>
      <c r="I125" s="1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3" ht="12.75" hidden="1" customHeight="1">
      <c r="B126" s="1"/>
      <c r="C126" s="6" t="s">
        <v>19</v>
      </c>
      <c r="D126" s="1"/>
      <c r="E126" s="1"/>
      <c r="F126" s="7" t="s">
        <v>478</v>
      </c>
      <c r="G126" s="1"/>
      <c r="H126" s="1"/>
      <c r="I126" s="1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3" ht="12.75" hidden="1" customHeight="1">
      <c r="B127" s="1"/>
      <c r="C127" s="6" t="s">
        <v>20</v>
      </c>
      <c r="D127" s="1"/>
      <c r="E127" s="1"/>
      <c r="F127" s="7" t="s">
        <v>477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3" ht="12.75" hidden="1" customHeight="1">
      <c r="B128" s="1"/>
      <c r="C128" s="6" t="s">
        <v>21</v>
      </c>
      <c r="D128" s="1"/>
      <c r="E128" s="1"/>
      <c r="F128" s="1"/>
      <c r="G128" s="1"/>
      <c r="H128" s="1"/>
      <c r="I128" s="135" t="s">
        <v>486</v>
      </c>
      <c r="J128" s="118" t="s">
        <v>478</v>
      </c>
      <c r="K128" s="119" t="s">
        <v>477</v>
      </c>
      <c r="L128" s="120" t="s">
        <v>403</v>
      </c>
      <c r="M128" s="1"/>
      <c r="N128" s="138" t="s">
        <v>524</v>
      </c>
      <c r="O128" s="86" t="s">
        <v>410</v>
      </c>
      <c r="P128" s="110" t="s">
        <v>415</v>
      </c>
      <c r="Q128" s="112" t="s">
        <v>412</v>
      </c>
      <c r="R128" s="86" t="s">
        <v>411</v>
      </c>
      <c r="S128" s="86" t="s">
        <v>413</v>
      </c>
      <c r="T128" s="112" t="s">
        <v>414</v>
      </c>
      <c r="U128" s="1"/>
      <c r="V128" s="1"/>
    </row>
    <row r="129" spans="2:23" ht="12.75" hidden="1" customHeight="1">
      <c r="B129" s="1"/>
      <c r="C129" s="6" t="s">
        <v>22</v>
      </c>
      <c r="D129" s="1"/>
      <c r="E129" s="1"/>
      <c r="F129" s="7" t="s">
        <v>479</v>
      </c>
      <c r="G129" s="1"/>
      <c r="H129" s="1"/>
      <c r="I129" s="136"/>
      <c r="J129" s="108"/>
      <c r="K129" s="111"/>
      <c r="L129" s="113"/>
      <c r="M129" s="1"/>
      <c r="N129" s="136"/>
      <c r="O129" s="108"/>
      <c r="P129" s="111"/>
      <c r="Q129" s="113"/>
      <c r="R129" s="108"/>
      <c r="S129" s="108"/>
      <c r="T129" s="113"/>
      <c r="U129" s="1"/>
      <c r="V129" s="1"/>
    </row>
    <row r="130" spans="2:23" ht="12.75" hidden="1" customHeight="1">
      <c r="B130" s="1"/>
      <c r="C130" s="6" t="s">
        <v>23</v>
      </c>
      <c r="D130" s="1"/>
      <c r="E130" s="1"/>
      <c r="F130" s="7" t="s">
        <v>410</v>
      </c>
      <c r="G130" s="1"/>
      <c r="H130" s="1"/>
      <c r="I130" s="137"/>
      <c r="J130" s="109"/>
      <c r="K130" s="111"/>
      <c r="L130" s="113"/>
      <c r="M130" s="1"/>
      <c r="N130" s="137"/>
      <c r="O130" s="109"/>
      <c r="P130" s="111"/>
      <c r="Q130" s="113"/>
      <c r="R130" s="109"/>
      <c r="S130" s="109"/>
      <c r="T130" s="113"/>
      <c r="U130" s="1"/>
      <c r="V130" s="1"/>
    </row>
    <row r="131" spans="2:23" ht="12.75" hidden="1" customHeight="1">
      <c r="B131" s="1"/>
      <c r="C131" s="6" t="s">
        <v>24</v>
      </c>
      <c r="D131" s="1"/>
      <c r="E131" s="1"/>
      <c r="F131" s="7" t="s">
        <v>415</v>
      </c>
      <c r="G131" s="1"/>
      <c r="H131" s="1"/>
      <c r="I131" s="25" t="s">
        <v>494</v>
      </c>
      <c r="J131" s="24">
        <f>IF(C37="Convegno Scientifico",1,0)</f>
        <v>0</v>
      </c>
      <c r="K131" s="24">
        <f>IF(C37="Seminario",1,0)</f>
        <v>0</v>
      </c>
      <c r="L131" s="24">
        <f>IF(F37="Sì",1,0)</f>
        <v>0</v>
      </c>
      <c r="M131" s="1"/>
      <c r="N131" s="25" t="s">
        <v>494</v>
      </c>
      <c r="O131" s="24">
        <f>IF(D37="Membro del Comitato Scientifico",1,0)</f>
        <v>0</v>
      </c>
      <c r="P131" s="24">
        <f>IF(D37="Membro del Comitato Organizzatore",1,0)</f>
        <v>0</v>
      </c>
      <c r="Q131" s="24">
        <f>IF(D37="Relatore Invitato",1,0)</f>
        <v>0</v>
      </c>
      <c r="R131" s="24">
        <f>IF(D37="Relatore",1,0)</f>
        <v>0</v>
      </c>
      <c r="S131" s="24">
        <f>IF(D37="Chair",1,0)</f>
        <v>0</v>
      </c>
      <c r="T131" s="24">
        <f>IF(D37="Discussant",1,0)</f>
        <v>0</v>
      </c>
      <c r="U131" s="1"/>
      <c r="V131" s="1"/>
    </row>
    <row r="132" spans="2:23" ht="12.75" hidden="1" customHeight="1">
      <c r="B132" s="1"/>
      <c r="C132" s="6" t="s">
        <v>25</v>
      </c>
      <c r="D132" s="1"/>
      <c r="E132" s="1"/>
      <c r="F132" s="7" t="s">
        <v>412</v>
      </c>
      <c r="G132" s="1"/>
      <c r="H132" s="1"/>
      <c r="I132" s="25" t="s">
        <v>495</v>
      </c>
      <c r="J132" s="24">
        <f t="shared" ref="J132:J135" si="31">IF(C38="Convegno Scientifico",1,0)</f>
        <v>0</v>
      </c>
      <c r="K132" s="24">
        <f t="shared" ref="K132:K135" si="32">IF(C38="Seminario",1,0)</f>
        <v>0</v>
      </c>
      <c r="L132" s="24">
        <f t="shared" ref="L132:L135" si="33">IF(F38="Sì",1,0)</f>
        <v>0</v>
      </c>
      <c r="M132" s="1"/>
      <c r="N132" s="25" t="s">
        <v>495</v>
      </c>
      <c r="O132" s="24">
        <f t="shared" ref="O132:O135" si="34">IF(D38="Membro del Comitato Scientifico",1,0)</f>
        <v>0</v>
      </c>
      <c r="P132" s="24">
        <f t="shared" ref="P132:P135" si="35">IF(D38="Membro del Comitato Organizzatore",1,0)</f>
        <v>0</v>
      </c>
      <c r="Q132" s="24">
        <f t="shared" ref="Q132:Q135" si="36">IF(D38="Relatore Invitato",1,0)</f>
        <v>0</v>
      </c>
      <c r="R132" s="24">
        <f t="shared" ref="R132:R135" si="37">IF(D38="Relatore",1,0)</f>
        <v>0</v>
      </c>
      <c r="S132" s="24">
        <f t="shared" ref="S132:S135" si="38">IF(D38="Chair",1,0)</f>
        <v>0</v>
      </c>
      <c r="T132" s="24">
        <f t="shared" ref="T132:T135" si="39">IF(D38="Discussant",1,0)</f>
        <v>0</v>
      </c>
      <c r="U132" s="1"/>
      <c r="V132" s="1"/>
    </row>
    <row r="133" spans="2:23" ht="12.75" hidden="1" customHeight="1">
      <c r="B133" s="1"/>
      <c r="C133" s="6" t="s">
        <v>26</v>
      </c>
      <c r="D133" s="1"/>
      <c r="E133" s="1"/>
      <c r="F133" s="7" t="s">
        <v>411</v>
      </c>
      <c r="G133" s="1"/>
      <c r="H133" s="1"/>
      <c r="I133" s="25" t="s">
        <v>496</v>
      </c>
      <c r="J133" s="24">
        <f t="shared" si="31"/>
        <v>0</v>
      </c>
      <c r="K133" s="24">
        <f t="shared" si="32"/>
        <v>0</v>
      </c>
      <c r="L133" s="24">
        <f t="shared" si="33"/>
        <v>0</v>
      </c>
      <c r="M133" s="1"/>
      <c r="N133" s="25" t="s">
        <v>496</v>
      </c>
      <c r="O133" s="24">
        <f t="shared" si="34"/>
        <v>0</v>
      </c>
      <c r="P133" s="24">
        <f t="shared" si="35"/>
        <v>0</v>
      </c>
      <c r="Q133" s="24">
        <f t="shared" si="36"/>
        <v>0</v>
      </c>
      <c r="R133" s="24">
        <f t="shared" si="37"/>
        <v>0</v>
      </c>
      <c r="S133" s="24">
        <f t="shared" si="38"/>
        <v>0</v>
      </c>
      <c r="T133" s="24">
        <f t="shared" si="39"/>
        <v>0</v>
      </c>
      <c r="U133" s="1"/>
      <c r="V133" s="1"/>
    </row>
    <row r="134" spans="2:23" ht="12.75" hidden="1" customHeight="1">
      <c r="B134" s="1"/>
      <c r="C134" s="6" t="s">
        <v>27</v>
      </c>
      <c r="D134" s="1"/>
      <c r="E134" s="1"/>
      <c r="F134" s="7" t="s">
        <v>413</v>
      </c>
      <c r="G134" s="1"/>
      <c r="H134" s="1"/>
      <c r="I134" s="25" t="s">
        <v>497</v>
      </c>
      <c r="J134" s="24">
        <f t="shared" si="31"/>
        <v>0</v>
      </c>
      <c r="K134" s="24">
        <f t="shared" si="32"/>
        <v>0</v>
      </c>
      <c r="L134" s="24">
        <f t="shared" si="33"/>
        <v>0</v>
      </c>
      <c r="M134" s="1"/>
      <c r="N134" s="25" t="s">
        <v>497</v>
      </c>
      <c r="O134" s="24">
        <f t="shared" si="34"/>
        <v>0</v>
      </c>
      <c r="P134" s="24">
        <f t="shared" si="35"/>
        <v>0</v>
      </c>
      <c r="Q134" s="24">
        <f t="shared" si="36"/>
        <v>0</v>
      </c>
      <c r="R134" s="24">
        <f t="shared" si="37"/>
        <v>0</v>
      </c>
      <c r="S134" s="24">
        <f t="shared" si="38"/>
        <v>0</v>
      </c>
      <c r="T134" s="24">
        <f t="shared" si="39"/>
        <v>0</v>
      </c>
      <c r="U134" s="1"/>
      <c r="V134" s="1"/>
    </row>
    <row r="135" spans="2:23" ht="12.75" hidden="1" customHeight="1">
      <c r="B135" s="1"/>
      <c r="C135" s="6" t="s">
        <v>28</v>
      </c>
      <c r="D135" s="1"/>
      <c r="E135" s="1"/>
      <c r="F135" s="7" t="s">
        <v>414</v>
      </c>
      <c r="G135" s="1"/>
      <c r="H135" s="1"/>
      <c r="I135" s="25" t="s">
        <v>498</v>
      </c>
      <c r="J135" s="24">
        <f t="shared" si="31"/>
        <v>0</v>
      </c>
      <c r="K135" s="24">
        <f t="shared" si="32"/>
        <v>0</v>
      </c>
      <c r="L135" s="24">
        <f t="shared" si="33"/>
        <v>0</v>
      </c>
      <c r="M135" s="1"/>
      <c r="N135" s="25" t="s">
        <v>498</v>
      </c>
      <c r="O135" s="24">
        <f t="shared" si="34"/>
        <v>0</v>
      </c>
      <c r="P135" s="24">
        <f t="shared" si="35"/>
        <v>0</v>
      </c>
      <c r="Q135" s="24">
        <f t="shared" si="36"/>
        <v>0</v>
      </c>
      <c r="R135" s="24">
        <f t="shared" si="37"/>
        <v>0</v>
      </c>
      <c r="S135" s="24">
        <f t="shared" si="38"/>
        <v>0</v>
      </c>
      <c r="T135" s="24">
        <f t="shared" si="39"/>
        <v>0</v>
      </c>
      <c r="U135" s="1"/>
      <c r="V135" s="1"/>
    </row>
    <row r="136" spans="2:23" ht="12.75" hidden="1" customHeight="1">
      <c r="B136" s="1"/>
      <c r="C136" s="6" t="s">
        <v>29</v>
      </c>
      <c r="D136" s="1"/>
      <c r="E136" s="1"/>
      <c r="F136" s="1"/>
      <c r="G136" s="1"/>
      <c r="H136" s="1"/>
      <c r="I136" s="26" t="s">
        <v>506</v>
      </c>
      <c r="J136" s="26">
        <f>SUM(J131:J135)</f>
        <v>0</v>
      </c>
      <c r="K136" s="26">
        <f>SUM(K131:K135)</f>
        <v>0</v>
      </c>
      <c r="L136" s="26">
        <f>SUM(L131:L135)</f>
        <v>0</v>
      </c>
      <c r="M136" s="1"/>
      <c r="N136" s="26" t="s">
        <v>506</v>
      </c>
      <c r="O136" s="26">
        <f t="shared" ref="O136:T136" si="40">SUM(O131:O135)</f>
        <v>0</v>
      </c>
      <c r="P136" s="26">
        <f t="shared" si="40"/>
        <v>0</v>
      </c>
      <c r="Q136" s="26">
        <f t="shared" si="40"/>
        <v>0</v>
      </c>
      <c r="R136" s="26">
        <f t="shared" si="40"/>
        <v>0</v>
      </c>
      <c r="S136" s="26">
        <f t="shared" si="40"/>
        <v>0</v>
      </c>
      <c r="T136" s="26">
        <f t="shared" si="40"/>
        <v>0</v>
      </c>
      <c r="U136" s="1"/>
      <c r="V136" s="1"/>
    </row>
    <row r="137" spans="2:23" ht="12.75" hidden="1" customHeight="1">
      <c r="B137" s="1"/>
      <c r="C137" s="6" t="s">
        <v>30</v>
      </c>
      <c r="D137" s="1"/>
      <c r="E137" s="1"/>
      <c r="F137" s="7" t="s">
        <v>480</v>
      </c>
      <c r="G137" s="1"/>
      <c r="H137" s="1"/>
      <c r="I137" s="31" t="s">
        <v>514</v>
      </c>
      <c r="J137" s="32">
        <f>SUM(J136:K136)</f>
        <v>0</v>
      </c>
      <c r="K137" s="1"/>
      <c r="L137" s="1"/>
      <c r="M137" s="1"/>
      <c r="N137" s="31" t="s">
        <v>514</v>
      </c>
      <c r="O137" s="32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3" ht="12.75" hidden="1" customHeight="1">
      <c r="B138" s="1"/>
      <c r="C138" s="6" t="s">
        <v>31</v>
      </c>
      <c r="D138" s="1"/>
      <c r="E138" s="1"/>
      <c r="F138" s="7" t="s">
        <v>511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3" ht="12.75" hidden="1" customHeight="1">
      <c r="B139" s="1"/>
      <c r="C139" s="6" t="s">
        <v>32</v>
      </c>
      <c r="D139" s="1"/>
      <c r="E139" s="1"/>
      <c r="F139" s="7" t="s">
        <v>422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3" ht="12.75" hidden="1" customHeight="1">
      <c r="B140" s="1"/>
      <c r="C140" s="6" t="s">
        <v>33</v>
      </c>
      <c r="D140" s="1"/>
      <c r="E140" s="1"/>
      <c r="F140" s="7" t="s">
        <v>423</v>
      </c>
      <c r="G140" s="1"/>
      <c r="H140" s="1"/>
      <c r="I140" s="28" t="s">
        <v>509</v>
      </c>
      <c r="J140" s="99" t="s">
        <v>400</v>
      </c>
      <c r="K140" s="114" t="s">
        <v>544</v>
      </c>
      <c r="L140" s="114" t="s">
        <v>548</v>
      </c>
      <c r="M140" s="114" t="s">
        <v>545</v>
      </c>
      <c r="N140" s="114" t="s">
        <v>546</v>
      </c>
      <c r="O140" s="114" t="s">
        <v>547</v>
      </c>
      <c r="P140" s="99" t="s">
        <v>396</v>
      </c>
      <c r="Q140" s="1"/>
      <c r="R140" s="1"/>
      <c r="S140" s="1"/>
      <c r="T140" s="1"/>
      <c r="U140" s="1"/>
      <c r="V140" s="1"/>
      <c r="W140" s="1"/>
    </row>
    <row r="141" spans="2:23" ht="12.75" hidden="1" customHeight="1">
      <c r="B141" s="1"/>
      <c r="C141" s="6" t="s">
        <v>34</v>
      </c>
      <c r="D141" s="1"/>
      <c r="E141" s="1"/>
      <c r="F141" s="7" t="s">
        <v>424</v>
      </c>
      <c r="G141" s="1"/>
      <c r="H141" s="1"/>
      <c r="I141" s="29"/>
      <c r="J141" s="100"/>
      <c r="K141" s="100"/>
      <c r="L141" s="100"/>
      <c r="M141" s="100"/>
      <c r="N141" s="100"/>
      <c r="O141" s="100"/>
      <c r="P141" s="100"/>
      <c r="Q141" s="1"/>
      <c r="R141" s="1"/>
      <c r="S141" s="1"/>
      <c r="T141" s="1"/>
      <c r="U141" s="1"/>
      <c r="V141" s="1"/>
      <c r="W141" s="1"/>
    </row>
    <row r="142" spans="2:23" ht="12.75" hidden="1" customHeight="1">
      <c r="B142" s="1"/>
      <c r="C142" s="6" t="s">
        <v>35</v>
      </c>
      <c r="D142" s="1"/>
      <c r="E142" s="1"/>
      <c r="F142" s="7" t="s">
        <v>510</v>
      </c>
      <c r="G142" s="1"/>
      <c r="H142" s="1"/>
      <c r="I142" s="30"/>
      <c r="J142" s="101"/>
      <c r="K142" s="101"/>
      <c r="L142" s="101"/>
      <c r="M142" s="101"/>
      <c r="N142" s="101"/>
      <c r="O142" s="101"/>
      <c r="P142" s="101"/>
      <c r="Q142" s="1"/>
      <c r="R142" s="1"/>
      <c r="S142" s="1"/>
      <c r="T142" s="1"/>
      <c r="U142" s="1"/>
      <c r="V142" s="1"/>
      <c r="W142" s="1"/>
    </row>
    <row r="143" spans="2:23" ht="12.75" hidden="1" customHeight="1">
      <c r="B143" s="1"/>
      <c r="C143" s="6" t="s">
        <v>36</v>
      </c>
      <c r="D143" s="1"/>
      <c r="E143" s="1"/>
      <c r="F143" s="7" t="s">
        <v>425</v>
      </c>
      <c r="G143" s="1"/>
      <c r="H143" s="1"/>
      <c r="I143" s="25" t="s">
        <v>494</v>
      </c>
      <c r="J143" s="24">
        <f>IF(G37="I - Diritti umani",1,0)</f>
        <v>0</v>
      </c>
      <c r="K143" s="24">
        <f>IF(G37="II - Salute, sicurezza e benessere",1,0)</f>
        <v>0</v>
      </c>
      <c r="L143" s="24">
        <f>IF(G37="III - Salute, sicurezza e benessere",1,0)</f>
        <v>0</v>
      </c>
      <c r="M143" s="24">
        <f>IF(G37="IV - Progresso e innovazione tecnologica",1,0)</f>
        <v>0</v>
      </c>
      <c r="N143" s="24">
        <f>IF(G37="V - Culture e società in trasformazione",1,0)</f>
        <v>0</v>
      </c>
      <c r="O143" s="24">
        <f>IF(G37="VI -  Economia, impresa, mercati e PA",1,0)</f>
        <v>0</v>
      </c>
      <c r="P143" s="24">
        <f>IF(G37="Altro",1,0)</f>
        <v>0</v>
      </c>
      <c r="Q143" s="1"/>
      <c r="R143" s="1"/>
      <c r="S143" s="1"/>
      <c r="T143" s="1"/>
      <c r="U143" s="1"/>
      <c r="V143" s="1"/>
      <c r="W143" s="1"/>
    </row>
    <row r="144" spans="2:23" ht="12.75" hidden="1" customHeight="1">
      <c r="B144" s="1"/>
      <c r="C144" s="6" t="s">
        <v>37</v>
      </c>
      <c r="D144" s="1"/>
      <c r="E144" s="1"/>
      <c r="F144" s="7" t="s">
        <v>449</v>
      </c>
      <c r="G144" s="1"/>
      <c r="H144" s="1"/>
      <c r="I144" s="25" t="s">
        <v>495</v>
      </c>
      <c r="J144" s="24">
        <f t="shared" ref="J144:J147" si="41">IF(G38="I - Diritti umani",1,0)</f>
        <v>0</v>
      </c>
      <c r="K144" s="24">
        <f t="shared" ref="K144:K146" si="42">IF(G38="II - Salute, sicurezza e benessere",1,0)</f>
        <v>0</v>
      </c>
      <c r="L144" s="24">
        <f t="shared" ref="L144:L147" si="43">IF(G38="III - Salute, sicurezza e benessere",1,0)</f>
        <v>0</v>
      </c>
      <c r="M144" s="24">
        <f t="shared" ref="M144:M147" si="44">IF(G38="IV - Progresso e innovazione tecnologica",1,0)</f>
        <v>0</v>
      </c>
      <c r="N144" s="24">
        <f t="shared" ref="N144:N147" si="45">IF(G38="V - Culture e società in trasformazione",1,0)</f>
        <v>0</v>
      </c>
      <c r="O144" s="24">
        <f t="shared" ref="O144:O147" si="46">IF(G38="VI -  Economia, impresa, mercati e PA",1,0)</f>
        <v>0</v>
      </c>
      <c r="P144" s="24">
        <f>IF(G38="Altro",1,0)</f>
        <v>0</v>
      </c>
      <c r="Q144" s="1"/>
      <c r="R144" s="1"/>
      <c r="S144" s="1"/>
      <c r="T144" s="1"/>
      <c r="U144" s="1"/>
      <c r="V144" s="1"/>
      <c r="W144" s="1"/>
    </row>
    <row r="145" spans="2:23" ht="12.75" hidden="1" customHeight="1">
      <c r="B145" s="1"/>
      <c r="C145" s="6" t="s">
        <v>38</v>
      </c>
      <c r="D145" s="1"/>
      <c r="E145" s="1"/>
      <c r="F145" s="7" t="s">
        <v>481</v>
      </c>
      <c r="G145" s="1"/>
      <c r="H145" s="1"/>
      <c r="I145" s="25" t="s">
        <v>496</v>
      </c>
      <c r="J145" s="24">
        <f t="shared" si="41"/>
        <v>0</v>
      </c>
      <c r="K145" s="24">
        <f t="shared" si="42"/>
        <v>0</v>
      </c>
      <c r="L145" s="24">
        <f t="shared" si="43"/>
        <v>0</v>
      </c>
      <c r="M145" s="24">
        <f t="shared" si="44"/>
        <v>0</v>
      </c>
      <c r="N145" s="24">
        <f t="shared" si="45"/>
        <v>0</v>
      </c>
      <c r="O145" s="24">
        <f t="shared" si="46"/>
        <v>0</v>
      </c>
      <c r="P145" s="24">
        <f>IF(G39="Altro",1,0)</f>
        <v>0</v>
      </c>
      <c r="Q145" s="1"/>
      <c r="R145" s="1"/>
      <c r="S145" s="1"/>
      <c r="T145" s="1"/>
      <c r="U145" s="1"/>
      <c r="V145" s="1"/>
      <c r="W145" s="1"/>
    </row>
    <row r="146" spans="2:23" ht="12.75" hidden="1" customHeight="1">
      <c r="B146" s="1"/>
      <c r="C146" s="6" t="s">
        <v>39</v>
      </c>
      <c r="D146" s="1"/>
      <c r="E146" s="1"/>
      <c r="F146" s="1"/>
      <c r="G146" s="1"/>
      <c r="H146" s="1"/>
      <c r="I146" s="25" t="s">
        <v>497</v>
      </c>
      <c r="J146" s="24">
        <f t="shared" si="41"/>
        <v>0</v>
      </c>
      <c r="K146" s="24">
        <f t="shared" si="42"/>
        <v>0</v>
      </c>
      <c r="L146" s="24">
        <f t="shared" si="43"/>
        <v>0</v>
      </c>
      <c r="M146" s="24">
        <f t="shared" si="44"/>
        <v>0</v>
      </c>
      <c r="N146" s="24">
        <f t="shared" si="45"/>
        <v>0</v>
      </c>
      <c r="O146" s="24">
        <f t="shared" si="46"/>
        <v>0</v>
      </c>
      <c r="P146" s="24">
        <f>IF(G40="Altro",1,0)</f>
        <v>0</v>
      </c>
      <c r="Q146" s="1"/>
      <c r="R146" s="1"/>
      <c r="S146" s="1"/>
      <c r="T146" s="1"/>
      <c r="U146" s="1"/>
      <c r="V146" s="1"/>
      <c r="W146" s="1"/>
    </row>
    <row r="147" spans="2:23" ht="12.75" hidden="1" customHeight="1">
      <c r="B147" s="1"/>
      <c r="C147" s="6" t="s">
        <v>40</v>
      </c>
      <c r="D147" s="1"/>
      <c r="E147" s="1"/>
      <c r="F147" s="7" t="s">
        <v>468</v>
      </c>
      <c r="G147" s="1"/>
      <c r="H147" s="1"/>
      <c r="I147" s="25" t="s">
        <v>498</v>
      </c>
      <c r="J147" s="24">
        <f t="shared" si="41"/>
        <v>0</v>
      </c>
      <c r="K147" s="24">
        <f t="shared" ref="K147" si="47">IF(J50="II - Salute, sicurezza e benessere",1,0)</f>
        <v>0</v>
      </c>
      <c r="L147" s="24">
        <f t="shared" si="43"/>
        <v>0</v>
      </c>
      <c r="M147" s="24">
        <f t="shared" si="44"/>
        <v>0</v>
      </c>
      <c r="N147" s="24">
        <f t="shared" si="45"/>
        <v>0</v>
      </c>
      <c r="O147" s="24">
        <f t="shared" si="46"/>
        <v>0</v>
      </c>
      <c r="P147" s="24">
        <f>IF(G41="Altro",1,0)</f>
        <v>0</v>
      </c>
      <c r="Q147" s="1"/>
      <c r="R147" s="1"/>
      <c r="S147" s="1"/>
      <c r="T147" s="1"/>
      <c r="U147" s="1"/>
      <c r="V147" s="1"/>
      <c r="W147" s="1"/>
    </row>
    <row r="148" spans="2:23" ht="12.75" hidden="1" customHeight="1">
      <c r="B148" s="1"/>
      <c r="C148" s="6" t="s">
        <v>41</v>
      </c>
      <c r="D148" s="1"/>
      <c r="E148" s="1"/>
      <c r="F148" s="7" t="s">
        <v>426</v>
      </c>
      <c r="G148" s="1"/>
      <c r="H148" s="1"/>
      <c r="I148" s="26" t="s">
        <v>506</v>
      </c>
      <c r="J148" s="26">
        <f>SUM(J143:J147)</f>
        <v>0</v>
      </c>
      <c r="K148" s="26">
        <f t="shared" ref="K148:P148" si="48">SUM(K143:K147)</f>
        <v>0</v>
      </c>
      <c r="L148" s="26">
        <f>SUM(L143:L147)</f>
        <v>0</v>
      </c>
      <c r="M148" s="26">
        <f t="shared" si="48"/>
        <v>0</v>
      </c>
      <c r="N148" s="26">
        <f t="shared" si="48"/>
        <v>0</v>
      </c>
      <c r="O148" s="26">
        <f t="shared" si="48"/>
        <v>0</v>
      </c>
      <c r="P148" s="26">
        <f t="shared" si="48"/>
        <v>0</v>
      </c>
      <c r="Q148" s="1"/>
      <c r="R148" s="1"/>
      <c r="S148" s="1"/>
      <c r="T148" s="1"/>
      <c r="U148" s="1"/>
      <c r="V148" s="1"/>
      <c r="W148" s="1"/>
    </row>
    <row r="149" spans="2:23" ht="12.75" hidden="1" customHeight="1">
      <c r="B149" s="1"/>
      <c r="C149" s="6" t="s">
        <v>42</v>
      </c>
      <c r="D149" s="1"/>
      <c r="E149" s="1"/>
      <c r="F149" s="7" t="s">
        <v>427</v>
      </c>
      <c r="G149" s="1"/>
      <c r="H149" s="1"/>
      <c r="I149" s="35" t="s">
        <v>523</v>
      </c>
      <c r="J149" s="32">
        <f>SUM(J148:O148)</f>
        <v>0</v>
      </c>
      <c r="P149" s="1"/>
      <c r="Q149" s="1"/>
      <c r="R149" s="1"/>
      <c r="S149" s="1"/>
      <c r="T149" s="1"/>
      <c r="U149" s="1"/>
      <c r="V149" s="1"/>
    </row>
    <row r="150" spans="2:23" ht="12.75" hidden="1" customHeight="1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3" ht="12.75" hidden="1" customHeight="1">
      <c r="B151" s="1"/>
      <c r="C151" s="6" t="s">
        <v>44</v>
      </c>
      <c r="D151" s="1"/>
      <c r="E151" s="1"/>
      <c r="F151" s="7" t="s">
        <v>468</v>
      </c>
      <c r="G151" s="1"/>
      <c r="H151" s="1"/>
      <c r="I151" s="130" t="s">
        <v>487</v>
      </c>
      <c r="J151" s="118" t="s">
        <v>511</v>
      </c>
      <c r="K151" s="119" t="s">
        <v>422</v>
      </c>
      <c r="L151" s="119" t="s">
        <v>423</v>
      </c>
      <c r="M151" s="119" t="s">
        <v>424</v>
      </c>
      <c r="N151" s="119" t="s">
        <v>510</v>
      </c>
      <c r="O151" s="119" t="s">
        <v>425</v>
      </c>
      <c r="P151" s="119" t="s">
        <v>449</v>
      </c>
      <c r="Q151" s="119" t="s">
        <v>481</v>
      </c>
      <c r="R151" s="1"/>
      <c r="S151" s="124" t="s">
        <v>529</v>
      </c>
      <c r="T151" s="86" t="s">
        <v>426</v>
      </c>
      <c r="U151" s="110" t="s">
        <v>427</v>
      </c>
      <c r="V151" s="1"/>
    </row>
    <row r="152" spans="2:23" ht="12.75" hidden="1" customHeight="1">
      <c r="B152" s="1"/>
      <c r="C152" s="6" t="s">
        <v>45</v>
      </c>
      <c r="D152" s="1"/>
      <c r="E152" s="1"/>
      <c r="F152" s="7" t="s">
        <v>430</v>
      </c>
      <c r="G152" s="1"/>
      <c r="H152" s="1"/>
      <c r="I152" s="131"/>
      <c r="J152" s="108"/>
      <c r="K152" s="111"/>
      <c r="L152" s="111"/>
      <c r="M152" s="111"/>
      <c r="N152" s="111"/>
      <c r="O152" s="111"/>
      <c r="P152" s="111"/>
      <c r="Q152" s="111"/>
      <c r="R152" s="1"/>
      <c r="S152" s="125"/>
      <c r="T152" s="108"/>
      <c r="U152" s="111"/>
      <c r="V152" s="1"/>
    </row>
    <row r="153" spans="2:23" ht="12.75" hidden="1" customHeight="1">
      <c r="B153" s="1"/>
      <c r="C153" s="6" t="s">
        <v>46</v>
      </c>
      <c r="D153" s="1"/>
      <c r="E153" s="1"/>
      <c r="F153" s="7" t="s">
        <v>431</v>
      </c>
      <c r="G153" s="1"/>
      <c r="H153" s="1"/>
      <c r="I153" s="132"/>
      <c r="J153" s="109"/>
      <c r="K153" s="111"/>
      <c r="L153" s="111"/>
      <c r="M153" s="111"/>
      <c r="N153" s="111"/>
      <c r="O153" s="111"/>
      <c r="P153" s="111"/>
      <c r="Q153" s="111"/>
      <c r="R153" s="1"/>
      <c r="S153" s="126"/>
      <c r="T153" s="109"/>
      <c r="U153" s="111"/>
      <c r="V153" s="1"/>
    </row>
    <row r="154" spans="2:23" ht="12.75" hidden="1" customHeight="1">
      <c r="B154" s="1"/>
      <c r="C154" s="6" t="s">
        <v>47</v>
      </c>
      <c r="D154" s="1"/>
      <c r="E154" s="1"/>
      <c r="F154" s="7" t="s">
        <v>432</v>
      </c>
      <c r="G154" s="1"/>
      <c r="H154" s="1"/>
      <c r="I154" s="25" t="s">
        <v>494</v>
      </c>
      <c r="J154" s="24">
        <f>IF(C45="Fondi di Ateneo",1,0)</f>
        <v>0</v>
      </c>
      <c r="K154" s="24">
        <f>IF(C45="Fondi pubblici europei",1,0)</f>
        <v>0</v>
      </c>
      <c r="L154" s="24">
        <f>IF(C45="Fondi pubblici nazionali",1,0)</f>
        <v>0</v>
      </c>
      <c r="M154" s="24">
        <f>IF(C45="Fondi pubblici regionali",1,0)</f>
        <v>0</v>
      </c>
      <c r="N154" s="27">
        <f>IF(C45="Altri fondi pubblici",1,0)</f>
        <v>0</v>
      </c>
      <c r="O154" s="27">
        <f>IF(C45="Fondi privati",1,0)</f>
        <v>0</v>
      </c>
      <c r="P154" s="27">
        <f>IF(C45="Presentati ma non finanziati",1,0)</f>
        <v>0</v>
      </c>
      <c r="Q154" s="24">
        <f>IF(C45="Finanziamento non previsto",1,0)</f>
        <v>0</v>
      </c>
      <c r="R154" s="1"/>
      <c r="S154" s="25" t="s">
        <v>494</v>
      </c>
      <c r="T154" s="24">
        <f>IF(H45="Capofila",1,0)</f>
        <v>0</v>
      </c>
      <c r="U154" s="24">
        <f>IF(H45="Partner",1,0)</f>
        <v>0</v>
      </c>
      <c r="V154" s="1"/>
    </row>
    <row r="155" spans="2:23" ht="12.75" hidden="1" customHeight="1">
      <c r="B155" s="1"/>
      <c r="C155" s="6" t="s">
        <v>48</v>
      </c>
      <c r="D155" s="1"/>
      <c r="E155" s="1"/>
      <c r="F155" s="7" t="s">
        <v>433</v>
      </c>
      <c r="G155" s="1"/>
      <c r="H155" s="1"/>
      <c r="I155" s="25" t="s">
        <v>495</v>
      </c>
      <c r="J155" s="24">
        <f t="shared" ref="J155:J163" si="49">IF(C46="Fondi di Ateneo",1,0)</f>
        <v>0</v>
      </c>
      <c r="K155" s="24">
        <f t="shared" ref="K155:K163" si="50">IF(C46="Fondi pubblici europei",1,0)</f>
        <v>0</v>
      </c>
      <c r="L155" s="24">
        <f t="shared" ref="L155:L163" si="51">IF(C46="Fondi pubblici nazionali",1,0)</f>
        <v>0</v>
      </c>
      <c r="M155" s="24">
        <f t="shared" ref="M155:M163" si="52">IF(C46="Fondi pubblici regionali",1,0)</f>
        <v>0</v>
      </c>
      <c r="N155" s="27">
        <f t="shared" ref="N155:N163" si="53">IF(C46="Altri fondi pubblici",1,0)</f>
        <v>0</v>
      </c>
      <c r="O155" s="27">
        <f t="shared" ref="O155:O163" si="54">IF(C46="Fondi privati",1,0)</f>
        <v>0</v>
      </c>
      <c r="P155" s="27">
        <f t="shared" ref="P155:P163" si="55">IF(C46="Presentati ma non finanziati",1,0)</f>
        <v>0</v>
      </c>
      <c r="Q155" s="24">
        <f t="shared" ref="Q155:Q163" si="56">IF(C46="Finanziamento non previsto",1,0)</f>
        <v>0</v>
      </c>
      <c r="R155" s="1"/>
      <c r="S155" s="25" t="s">
        <v>495</v>
      </c>
      <c r="T155" s="24">
        <f t="shared" ref="T155:T163" si="57">IF(H46="Capofila",1,0)</f>
        <v>0</v>
      </c>
      <c r="U155" s="24">
        <f t="shared" ref="U155:U163" si="58">IF(H46="Partner",1,0)</f>
        <v>0</v>
      </c>
      <c r="V155" s="1"/>
    </row>
    <row r="156" spans="2:23" ht="12.75" hidden="1" customHeight="1">
      <c r="B156" s="1"/>
      <c r="C156" s="6" t="s">
        <v>49</v>
      </c>
      <c r="D156" s="1"/>
      <c r="E156" s="1"/>
      <c r="F156" s="1"/>
      <c r="G156" s="1"/>
      <c r="H156" s="1"/>
      <c r="I156" s="25" t="s">
        <v>496</v>
      </c>
      <c r="J156" s="24">
        <f t="shared" si="49"/>
        <v>0</v>
      </c>
      <c r="K156" s="24">
        <f t="shared" si="50"/>
        <v>0</v>
      </c>
      <c r="L156" s="24">
        <f t="shared" si="51"/>
        <v>0</v>
      </c>
      <c r="M156" s="24">
        <f t="shared" si="52"/>
        <v>0</v>
      </c>
      <c r="N156" s="27">
        <f t="shared" si="53"/>
        <v>0</v>
      </c>
      <c r="O156" s="27">
        <f t="shared" si="54"/>
        <v>0</v>
      </c>
      <c r="P156" s="27">
        <f t="shared" si="55"/>
        <v>0</v>
      </c>
      <c r="Q156" s="24">
        <f t="shared" si="56"/>
        <v>0</v>
      </c>
      <c r="R156" s="1"/>
      <c r="S156" s="25" t="s">
        <v>496</v>
      </c>
      <c r="T156" s="24">
        <f t="shared" si="57"/>
        <v>0</v>
      </c>
      <c r="U156" s="24">
        <f t="shared" si="58"/>
        <v>0</v>
      </c>
      <c r="V156" s="1"/>
    </row>
    <row r="157" spans="2:23" ht="12.75" hidden="1" customHeight="1">
      <c r="B157" s="1"/>
      <c r="C157" s="6" t="s">
        <v>50</v>
      </c>
      <c r="D157" s="1"/>
      <c r="E157" s="1"/>
      <c r="F157" s="7" t="s">
        <v>468</v>
      </c>
      <c r="G157" s="1"/>
      <c r="H157" s="1"/>
      <c r="I157" s="25" t="s">
        <v>497</v>
      </c>
      <c r="J157" s="24">
        <f t="shared" si="49"/>
        <v>0</v>
      </c>
      <c r="K157" s="24">
        <f t="shared" si="50"/>
        <v>0</v>
      </c>
      <c r="L157" s="24">
        <f t="shared" si="51"/>
        <v>0</v>
      </c>
      <c r="M157" s="24">
        <f t="shared" si="52"/>
        <v>0</v>
      </c>
      <c r="N157" s="27">
        <f t="shared" si="53"/>
        <v>0</v>
      </c>
      <c r="O157" s="27">
        <f t="shared" si="54"/>
        <v>0</v>
      </c>
      <c r="P157" s="27">
        <f t="shared" si="55"/>
        <v>0</v>
      </c>
      <c r="Q157" s="24">
        <f t="shared" si="56"/>
        <v>0</v>
      </c>
      <c r="R157" s="1"/>
      <c r="S157" s="25" t="s">
        <v>497</v>
      </c>
      <c r="T157" s="24">
        <f t="shared" si="57"/>
        <v>0</v>
      </c>
      <c r="U157" s="24">
        <f t="shared" si="58"/>
        <v>0</v>
      </c>
      <c r="V157" s="1"/>
    </row>
    <row r="158" spans="2:23" ht="12.75" hidden="1" customHeight="1">
      <c r="B158" s="1"/>
      <c r="C158" s="6" t="s">
        <v>51</v>
      </c>
      <c r="D158" s="1"/>
      <c r="E158" s="1"/>
      <c r="F158" s="7" t="s">
        <v>436</v>
      </c>
      <c r="G158" s="1"/>
      <c r="H158" s="1"/>
      <c r="I158" s="25" t="s">
        <v>498</v>
      </c>
      <c r="J158" s="24">
        <f t="shared" si="49"/>
        <v>0</v>
      </c>
      <c r="K158" s="24">
        <f t="shared" si="50"/>
        <v>0</v>
      </c>
      <c r="L158" s="24">
        <f t="shared" si="51"/>
        <v>0</v>
      </c>
      <c r="M158" s="24">
        <f t="shared" si="52"/>
        <v>0</v>
      </c>
      <c r="N158" s="27">
        <f t="shared" si="53"/>
        <v>0</v>
      </c>
      <c r="O158" s="27">
        <f t="shared" si="54"/>
        <v>0</v>
      </c>
      <c r="P158" s="27">
        <f t="shared" si="55"/>
        <v>0</v>
      </c>
      <c r="Q158" s="24">
        <f t="shared" si="56"/>
        <v>0</v>
      </c>
      <c r="R158" s="1"/>
      <c r="S158" s="25" t="s">
        <v>498</v>
      </c>
      <c r="T158" s="24">
        <f t="shared" si="57"/>
        <v>0</v>
      </c>
      <c r="U158" s="24">
        <f t="shared" si="58"/>
        <v>0</v>
      </c>
      <c r="V158" s="1"/>
    </row>
    <row r="159" spans="2:23" ht="12.75" hidden="1" customHeight="1">
      <c r="B159" s="1"/>
      <c r="C159" s="6" t="s">
        <v>52</v>
      </c>
      <c r="D159" s="1"/>
      <c r="E159" s="1"/>
      <c r="F159" s="7" t="s">
        <v>437</v>
      </c>
      <c r="G159" s="1"/>
      <c r="H159" s="1"/>
      <c r="I159" s="25" t="s">
        <v>499</v>
      </c>
      <c r="J159" s="24">
        <f t="shared" si="49"/>
        <v>0</v>
      </c>
      <c r="K159" s="24">
        <f t="shared" si="50"/>
        <v>0</v>
      </c>
      <c r="L159" s="24">
        <f t="shared" si="51"/>
        <v>0</v>
      </c>
      <c r="M159" s="24">
        <f t="shared" si="52"/>
        <v>0</v>
      </c>
      <c r="N159" s="27">
        <f t="shared" si="53"/>
        <v>0</v>
      </c>
      <c r="O159" s="27">
        <f t="shared" si="54"/>
        <v>0</v>
      </c>
      <c r="P159" s="27">
        <f t="shared" si="55"/>
        <v>0</v>
      </c>
      <c r="Q159" s="24">
        <f t="shared" si="56"/>
        <v>0</v>
      </c>
      <c r="R159" s="1"/>
      <c r="S159" s="25" t="s">
        <v>499</v>
      </c>
      <c r="T159" s="24">
        <f t="shared" si="57"/>
        <v>0</v>
      </c>
      <c r="U159" s="24">
        <f t="shared" si="58"/>
        <v>0</v>
      </c>
      <c r="V159" s="1"/>
    </row>
    <row r="160" spans="2:23" ht="12.75" hidden="1" customHeight="1">
      <c r="B160" s="1"/>
      <c r="C160" s="6" t="s">
        <v>53</v>
      </c>
      <c r="D160" s="1"/>
      <c r="E160" s="1"/>
      <c r="F160" s="7" t="s">
        <v>438</v>
      </c>
      <c r="G160" s="1"/>
      <c r="H160" s="1"/>
      <c r="I160" s="25" t="s">
        <v>500</v>
      </c>
      <c r="J160" s="24">
        <f t="shared" si="49"/>
        <v>0</v>
      </c>
      <c r="K160" s="24">
        <f t="shared" si="50"/>
        <v>0</v>
      </c>
      <c r="L160" s="24">
        <f t="shared" si="51"/>
        <v>0</v>
      </c>
      <c r="M160" s="24">
        <f t="shared" si="52"/>
        <v>0</v>
      </c>
      <c r="N160" s="27">
        <f t="shared" si="53"/>
        <v>0</v>
      </c>
      <c r="O160" s="27">
        <f t="shared" si="54"/>
        <v>0</v>
      </c>
      <c r="P160" s="27">
        <f t="shared" si="55"/>
        <v>0</v>
      </c>
      <c r="Q160" s="24">
        <f t="shared" si="56"/>
        <v>0</v>
      </c>
      <c r="R160" s="1"/>
      <c r="S160" s="25" t="s">
        <v>500</v>
      </c>
      <c r="T160" s="24">
        <f t="shared" si="57"/>
        <v>0</v>
      </c>
      <c r="U160" s="24">
        <f t="shared" si="58"/>
        <v>0</v>
      </c>
      <c r="V160" s="1"/>
    </row>
    <row r="161" spans="2:23" ht="12.75" hidden="1" customHeight="1">
      <c r="B161" s="1"/>
      <c r="C161" s="6" t="s">
        <v>54</v>
      </c>
      <c r="D161" s="1"/>
      <c r="E161" s="1"/>
      <c r="F161" s="7" t="s">
        <v>521</v>
      </c>
      <c r="G161" s="1"/>
      <c r="H161" s="1"/>
      <c r="I161" s="25" t="s">
        <v>501</v>
      </c>
      <c r="J161" s="24">
        <f t="shared" si="49"/>
        <v>0</v>
      </c>
      <c r="K161" s="24">
        <f t="shared" si="50"/>
        <v>0</v>
      </c>
      <c r="L161" s="24">
        <f t="shared" si="51"/>
        <v>0</v>
      </c>
      <c r="M161" s="24">
        <f t="shared" si="52"/>
        <v>0</v>
      </c>
      <c r="N161" s="27">
        <f t="shared" si="53"/>
        <v>0</v>
      </c>
      <c r="O161" s="27">
        <f t="shared" si="54"/>
        <v>0</v>
      </c>
      <c r="P161" s="27">
        <f t="shared" si="55"/>
        <v>0</v>
      </c>
      <c r="Q161" s="24">
        <f t="shared" si="56"/>
        <v>0</v>
      </c>
      <c r="R161" s="1"/>
      <c r="S161" s="25" t="s">
        <v>501</v>
      </c>
      <c r="T161" s="24">
        <f t="shared" si="57"/>
        <v>0</v>
      </c>
      <c r="U161" s="24">
        <f t="shared" si="58"/>
        <v>0</v>
      </c>
      <c r="V161" s="1"/>
    </row>
    <row r="162" spans="2:23" ht="12.75" hidden="1" customHeight="1">
      <c r="B162" s="1"/>
      <c r="C162" s="6" t="s">
        <v>55</v>
      </c>
      <c r="D162" s="1"/>
      <c r="E162" s="1"/>
      <c r="F162" s="7" t="s">
        <v>439</v>
      </c>
      <c r="G162" s="1"/>
      <c r="H162" s="1"/>
      <c r="I162" s="25" t="s">
        <v>502</v>
      </c>
      <c r="J162" s="24">
        <f t="shared" si="49"/>
        <v>0</v>
      </c>
      <c r="K162" s="24">
        <f t="shared" si="50"/>
        <v>0</v>
      </c>
      <c r="L162" s="24">
        <f t="shared" si="51"/>
        <v>0</v>
      </c>
      <c r="M162" s="24">
        <f t="shared" si="52"/>
        <v>0</v>
      </c>
      <c r="N162" s="27">
        <f t="shared" si="53"/>
        <v>0</v>
      </c>
      <c r="O162" s="27">
        <f t="shared" si="54"/>
        <v>0</v>
      </c>
      <c r="P162" s="27">
        <f t="shared" si="55"/>
        <v>0</v>
      </c>
      <c r="Q162" s="24">
        <f t="shared" si="56"/>
        <v>0</v>
      </c>
      <c r="R162" s="1"/>
      <c r="S162" s="25" t="s">
        <v>502</v>
      </c>
      <c r="T162" s="24">
        <f t="shared" si="57"/>
        <v>0</v>
      </c>
      <c r="U162" s="24">
        <f t="shared" si="58"/>
        <v>0</v>
      </c>
      <c r="V162" s="1"/>
    </row>
    <row r="163" spans="2:23" ht="12.75" hidden="1" customHeight="1">
      <c r="B163" s="1"/>
      <c r="C163" s="6" t="s">
        <v>56</v>
      </c>
      <c r="D163" s="1"/>
      <c r="E163" s="1"/>
      <c r="F163" s="1"/>
      <c r="G163" s="1"/>
      <c r="H163" s="1"/>
      <c r="I163" s="25" t="s">
        <v>503</v>
      </c>
      <c r="J163" s="24">
        <f t="shared" si="49"/>
        <v>0</v>
      </c>
      <c r="K163" s="24">
        <f t="shared" si="50"/>
        <v>0</v>
      </c>
      <c r="L163" s="24">
        <f t="shared" si="51"/>
        <v>0</v>
      </c>
      <c r="M163" s="24">
        <f t="shared" si="52"/>
        <v>0</v>
      </c>
      <c r="N163" s="27">
        <f t="shared" si="53"/>
        <v>0</v>
      </c>
      <c r="O163" s="27">
        <f t="shared" si="54"/>
        <v>0</v>
      </c>
      <c r="P163" s="27">
        <f t="shared" si="55"/>
        <v>0</v>
      </c>
      <c r="Q163" s="24">
        <f t="shared" si="56"/>
        <v>0</v>
      </c>
      <c r="R163" s="1"/>
      <c r="S163" s="25" t="s">
        <v>503</v>
      </c>
      <c r="T163" s="24">
        <f t="shared" si="57"/>
        <v>0</v>
      </c>
      <c r="U163" s="24">
        <f t="shared" si="58"/>
        <v>0</v>
      </c>
      <c r="V163" s="1"/>
    </row>
    <row r="164" spans="2:23" ht="12.75" hidden="1" customHeight="1">
      <c r="B164" s="1"/>
      <c r="C164" s="6" t="s">
        <v>57</v>
      </c>
      <c r="D164" s="1"/>
      <c r="E164" s="1"/>
      <c r="F164" s="7" t="s">
        <v>468</v>
      </c>
      <c r="G164" s="1"/>
      <c r="H164" s="1"/>
      <c r="I164" s="26" t="s">
        <v>506</v>
      </c>
      <c r="J164" s="26">
        <f>SUM(J154:J163)</f>
        <v>0</v>
      </c>
      <c r="K164" s="26">
        <f t="shared" ref="K164:Q164" si="59">SUM(K154:K163)</f>
        <v>0</v>
      </c>
      <c r="L164" s="26">
        <f t="shared" si="59"/>
        <v>0</v>
      </c>
      <c r="M164" s="26">
        <f t="shared" si="59"/>
        <v>0</v>
      </c>
      <c r="N164" s="26">
        <f t="shared" si="59"/>
        <v>0</v>
      </c>
      <c r="O164" s="26">
        <f t="shared" si="59"/>
        <v>0</v>
      </c>
      <c r="P164" s="26">
        <f t="shared" si="59"/>
        <v>0</v>
      </c>
      <c r="Q164" s="26">
        <f t="shared" si="59"/>
        <v>0</v>
      </c>
      <c r="R164" s="1"/>
      <c r="S164" s="36" t="s">
        <v>506</v>
      </c>
      <c r="T164" s="36">
        <f>SUM(T154:T163)</f>
        <v>0</v>
      </c>
      <c r="U164" s="36">
        <f t="shared" ref="U164" si="60">SUM(U154:U163)</f>
        <v>0</v>
      </c>
      <c r="V164" s="1"/>
    </row>
    <row r="165" spans="2:23" ht="12.75" hidden="1" customHeight="1">
      <c r="B165" s="1"/>
      <c r="C165" s="6" t="s">
        <v>58</v>
      </c>
      <c r="D165" s="1"/>
      <c r="E165" s="1"/>
      <c r="F165" s="7" t="s">
        <v>443</v>
      </c>
      <c r="G165" s="1"/>
      <c r="H165" s="1"/>
      <c r="I165" s="31" t="s">
        <v>515</v>
      </c>
      <c r="J165" s="32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3" ht="12.75" hidden="1" customHeight="1">
      <c r="B166" s="1"/>
      <c r="C166" s="6" t="s">
        <v>59</v>
      </c>
      <c r="D166" s="1"/>
      <c r="E166" s="1"/>
      <c r="F166" s="7" t="s">
        <v>444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3" ht="12.75" hidden="1" customHeight="1">
      <c r="B167" s="1"/>
      <c r="C167" s="6" t="s">
        <v>60</v>
      </c>
      <c r="D167" s="1"/>
      <c r="E167" s="1"/>
      <c r="F167" s="7" t="s">
        <v>445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3" ht="12.75" hidden="1" customHeight="1">
      <c r="B168" s="1"/>
      <c r="C168" s="6" t="s">
        <v>61</v>
      </c>
      <c r="D168" s="1"/>
      <c r="E168" s="1"/>
      <c r="F168" s="7" t="s">
        <v>446</v>
      </c>
      <c r="G168" s="1"/>
      <c r="H168" s="1"/>
      <c r="I168" s="127" t="s">
        <v>512</v>
      </c>
      <c r="J168" s="99" t="s">
        <v>400</v>
      </c>
      <c r="K168" s="114" t="s">
        <v>544</v>
      </c>
      <c r="L168" s="114" t="s">
        <v>548</v>
      </c>
      <c r="M168" s="114" t="s">
        <v>545</v>
      </c>
      <c r="N168" s="114" t="s">
        <v>546</v>
      </c>
      <c r="O168" s="114" t="s">
        <v>547</v>
      </c>
      <c r="P168" s="99" t="s">
        <v>396</v>
      </c>
      <c r="Q168" s="1"/>
      <c r="R168" s="1"/>
      <c r="S168" s="1"/>
      <c r="T168" s="1"/>
      <c r="U168" s="1"/>
      <c r="V168" s="1"/>
      <c r="W168" s="1"/>
    </row>
    <row r="169" spans="2:23" ht="12.75" hidden="1" customHeight="1">
      <c r="B169" s="1"/>
      <c r="C169" s="6" t="s">
        <v>62</v>
      </c>
      <c r="D169" s="1"/>
      <c r="E169" s="1"/>
      <c r="F169" s="1"/>
      <c r="G169" s="1"/>
      <c r="H169" s="1"/>
      <c r="I169" s="128"/>
      <c r="J169" s="100"/>
      <c r="K169" s="100"/>
      <c r="L169" s="100"/>
      <c r="M169" s="100"/>
      <c r="N169" s="100"/>
      <c r="O169" s="100"/>
      <c r="P169" s="100"/>
      <c r="Q169" s="1"/>
      <c r="R169" s="1"/>
      <c r="S169" s="1"/>
      <c r="T169" s="1"/>
      <c r="U169" s="1"/>
      <c r="V169" s="1"/>
      <c r="W169" s="1"/>
    </row>
    <row r="170" spans="2:23" ht="12.75" hidden="1" customHeight="1">
      <c r="B170" s="1"/>
      <c r="C170" s="6" t="s">
        <v>63</v>
      </c>
      <c r="D170" s="1"/>
      <c r="E170" s="1"/>
      <c r="F170" s="1"/>
      <c r="G170" s="1"/>
      <c r="H170" s="1"/>
      <c r="I170" s="129"/>
      <c r="J170" s="101"/>
      <c r="K170" s="101"/>
      <c r="L170" s="101"/>
      <c r="M170" s="101"/>
      <c r="N170" s="101"/>
      <c r="O170" s="101"/>
      <c r="P170" s="101"/>
      <c r="Q170" s="1"/>
      <c r="R170" s="1"/>
      <c r="S170" s="1"/>
      <c r="T170" s="1"/>
      <c r="U170" s="1"/>
      <c r="V170" s="1"/>
      <c r="W170" s="1"/>
    </row>
    <row r="171" spans="2:23" ht="12.75" hidden="1" customHeight="1">
      <c r="B171" s="1"/>
      <c r="C171" s="6" t="s">
        <v>64</v>
      </c>
      <c r="D171" s="1"/>
      <c r="E171" s="1"/>
      <c r="F171" s="37" t="s">
        <v>469</v>
      </c>
      <c r="G171" s="1"/>
      <c r="H171" s="1"/>
      <c r="I171" s="25" t="s">
        <v>494</v>
      </c>
      <c r="J171" s="24">
        <f>IF(L45="I - Diritti umani",1,0)</f>
        <v>0</v>
      </c>
      <c r="K171" s="24">
        <f>IF(L45="II - Sviluppo sostenibile",1,0)</f>
        <v>0</v>
      </c>
      <c r="L171" s="24">
        <f>IF(L45="III - Salute, sicurezza e benessere",1,0)</f>
        <v>0</v>
      </c>
      <c r="M171" s="24">
        <f>IF(L45="IV - Progresso e innovazione tecnologica",1,0)</f>
        <v>0</v>
      </c>
      <c r="N171" s="24">
        <f>IF(L45="V - Culture e società in trasformazione",1,0)</f>
        <v>0</v>
      </c>
      <c r="O171" s="24">
        <f>IF(L45="VI -  Economia, impresa, mercati e PA",1,0)</f>
        <v>0</v>
      </c>
      <c r="P171" s="24">
        <f t="shared" ref="P171:P180" si="61">IF(L45="Altro",1,0)</f>
        <v>0</v>
      </c>
      <c r="Q171" s="1"/>
      <c r="R171" s="1"/>
      <c r="S171" s="1"/>
      <c r="T171" s="1"/>
      <c r="U171" s="1"/>
      <c r="V171" s="1"/>
      <c r="W171" s="1"/>
    </row>
    <row r="172" spans="2:23" ht="12.75" hidden="1" customHeight="1">
      <c r="B172" s="1"/>
      <c r="C172" s="6" t="s">
        <v>65</v>
      </c>
      <c r="D172" s="1"/>
      <c r="E172" s="1"/>
      <c r="F172" s="7" t="s">
        <v>531</v>
      </c>
      <c r="G172" s="1"/>
      <c r="H172" s="1"/>
      <c r="I172" s="25" t="s">
        <v>495</v>
      </c>
      <c r="J172" s="24">
        <f t="shared" ref="J172:J179" si="62">IF(L46="I - Diritti umani",1,0)</f>
        <v>0</v>
      </c>
      <c r="K172" s="24">
        <f t="shared" ref="K172:K180" si="63">IF(L46="II - Sviluppo sostenibile",1,0)</f>
        <v>0</v>
      </c>
      <c r="L172" s="24">
        <f t="shared" ref="L172:L180" si="64">IF(L46="III - Salute, sicurezza e benessere",1,0)</f>
        <v>0</v>
      </c>
      <c r="M172" s="24">
        <f t="shared" ref="M172:M180" si="65">IF(L46="IV - Progresso e innovazione tecnologica",1,0)</f>
        <v>0</v>
      </c>
      <c r="N172" s="24">
        <f t="shared" ref="N172:N180" si="66">IF(L46="V - Culture e società in trasformazione",1,0)</f>
        <v>0</v>
      </c>
      <c r="O172" s="24">
        <f t="shared" ref="O172:O180" si="67">IF(L46="VI -  Economia, impresa, mercati e PA",1,0)</f>
        <v>0</v>
      </c>
      <c r="P172" s="24">
        <f t="shared" si="61"/>
        <v>0</v>
      </c>
      <c r="Q172" s="1"/>
      <c r="R172" s="1"/>
      <c r="S172" s="1"/>
      <c r="T172" s="1"/>
      <c r="U172" s="1"/>
      <c r="V172" s="1"/>
      <c r="W172" s="1"/>
    </row>
    <row r="173" spans="2:23" ht="12.75" hidden="1" customHeight="1">
      <c r="B173" s="1"/>
      <c r="C173" s="6" t="s">
        <v>66</v>
      </c>
      <c r="D173" s="1"/>
      <c r="E173" s="1"/>
      <c r="F173" s="7" t="s">
        <v>532</v>
      </c>
      <c r="G173" s="1"/>
      <c r="H173" s="1"/>
      <c r="I173" s="25" t="s">
        <v>496</v>
      </c>
      <c r="J173" s="24">
        <f t="shared" si="62"/>
        <v>0</v>
      </c>
      <c r="K173" s="24">
        <f t="shared" si="63"/>
        <v>0</v>
      </c>
      <c r="L173" s="24">
        <f t="shared" si="64"/>
        <v>0</v>
      </c>
      <c r="M173" s="24">
        <f t="shared" si="65"/>
        <v>0</v>
      </c>
      <c r="N173" s="24">
        <f t="shared" si="66"/>
        <v>0</v>
      </c>
      <c r="O173" s="24">
        <f t="shared" si="67"/>
        <v>0</v>
      </c>
      <c r="P173" s="24">
        <f t="shared" si="61"/>
        <v>0</v>
      </c>
      <c r="Q173" s="1"/>
      <c r="R173" s="1"/>
      <c r="S173" s="1"/>
      <c r="T173" s="1"/>
      <c r="U173" s="1"/>
      <c r="V173" s="1"/>
      <c r="W173" s="1"/>
    </row>
    <row r="174" spans="2:23" ht="12.75" hidden="1" customHeight="1">
      <c r="B174" s="1"/>
      <c r="C174" s="6" t="s">
        <v>67</v>
      </c>
      <c r="D174" s="1"/>
      <c r="E174" s="1"/>
      <c r="F174" s="7" t="s">
        <v>533</v>
      </c>
      <c r="G174" s="1"/>
      <c r="H174" s="1"/>
      <c r="I174" s="25" t="s">
        <v>497</v>
      </c>
      <c r="J174" s="24">
        <f t="shared" si="62"/>
        <v>0</v>
      </c>
      <c r="K174" s="24">
        <f t="shared" si="63"/>
        <v>0</v>
      </c>
      <c r="L174" s="24">
        <f t="shared" si="64"/>
        <v>0</v>
      </c>
      <c r="M174" s="24">
        <f t="shared" si="65"/>
        <v>0</v>
      </c>
      <c r="N174" s="24">
        <f t="shared" si="66"/>
        <v>0</v>
      </c>
      <c r="O174" s="24">
        <f t="shared" si="67"/>
        <v>0</v>
      </c>
      <c r="P174" s="24">
        <f t="shared" si="61"/>
        <v>0</v>
      </c>
      <c r="Q174" s="1"/>
      <c r="R174" s="1"/>
      <c r="S174" s="1"/>
      <c r="T174" s="1"/>
      <c r="U174" s="1"/>
      <c r="V174" s="1"/>
      <c r="W174" s="1"/>
    </row>
    <row r="175" spans="2:23" ht="12.75" hidden="1" customHeight="1">
      <c r="B175" s="1"/>
      <c r="C175" s="6" t="s">
        <v>68</v>
      </c>
      <c r="D175" s="1"/>
      <c r="E175" s="1"/>
      <c r="F175" s="7" t="s">
        <v>534</v>
      </c>
      <c r="G175" s="1"/>
      <c r="H175" s="1"/>
      <c r="I175" s="25" t="s">
        <v>498</v>
      </c>
      <c r="J175" s="24">
        <f t="shared" si="62"/>
        <v>0</v>
      </c>
      <c r="K175" s="24">
        <f t="shared" si="63"/>
        <v>0</v>
      </c>
      <c r="L175" s="24">
        <f t="shared" si="64"/>
        <v>0</v>
      </c>
      <c r="M175" s="24">
        <f t="shared" si="65"/>
        <v>0</v>
      </c>
      <c r="N175" s="24">
        <f t="shared" si="66"/>
        <v>0</v>
      </c>
      <c r="O175" s="24">
        <f t="shared" si="67"/>
        <v>0</v>
      </c>
      <c r="P175" s="24">
        <f t="shared" si="61"/>
        <v>0</v>
      </c>
      <c r="Q175" s="1"/>
      <c r="R175" s="1"/>
      <c r="S175" s="1"/>
      <c r="T175" s="1"/>
      <c r="U175" s="1"/>
      <c r="V175" s="1"/>
      <c r="W175" s="1"/>
    </row>
    <row r="176" spans="2:23" ht="12.75" hidden="1" customHeight="1">
      <c r="B176" s="1"/>
      <c r="C176" s="6" t="s">
        <v>69</v>
      </c>
      <c r="D176" s="1"/>
      <c r="E176" s="1"/>
      <c r="F176" s="7" t="s">
        <v>535</v>
      </c>
      <c r="G176" s="1"/>
      <c r="H176" s="1"/>
      <c r="I176" s="25" t="s">
        <v>499</v>
      </c>
      <c r="J176" s="24">
        <f t="shared" si="62"/>
        <v>0</v>
      </c>
      <c r="K176" s="24">
        <f t="shared" si="63"/>
        <v>0</v>
      </c>
      <c r="L176" s="24">
        <f t="shared" si="64"/>
        <v>0</v>
      </c>
      <c r="M176" s="24">
        <f t="shared" si="65"/>
        <v>0</v>
      </c>
      <c r="N176" s="24">
        <f t="shared" si="66"/>
        <v>0</v>
      </c>
      <c r="O176" s="24">
        <f t="shared" si="67"/>
        <v>0</v>
      </c>
      <c r="P176" s="24">
        <f t="shared" si="61"/>
        <v>0</v>
      </c>
      <c r="Q176" s="1"/>
      <c r="R176" s="1"/>
      <c r="S176" s="1"/>
      <c r="T176" s="1"/>
      <c r="U176" s="1"/>
      <c r="V176" s="1"/>
      <c r="W176" s="1"/>
    </row>
    <row r="177" spans="2:23" ht="12.75" hidden="1" customHeight="1">
      <c r="B177" s="1"/>
      <c r="C177" s="6" t="s">
        <v>70</v>
      </c>
      <c r="D177" s="1"/>
      <c r="E177" s="1"/>
      <c r="F177" s="7" t="s">
        <v>536</v>
      </c>
      <c r="G177" s="1"/>
      <c r="H177" s="1"/>
      <c r="I177" s="25" t="s">
        <v>500</v>
      </c>
      <c r="J177" s="24">
        <f t="shared" si="62"/>
        <v>0</v>
      </c>
      <c r="K177" s="24">
        <f t="shared" si="63"/>
        <v>0</v>
      </c>
      <c r="L177" s="24">
        <f t="shared" si="64"/>
        <v>0</v>
      </c>
      <c r="M177" s="24">
        <f t="shared" si="65"/>
        <v>0</v>
      </c>
      <c r="N177" s="24">
        <f t="shared" si="66"/>
        <v>0</v>
      </c>
      <c r="O177" s="24">
        <f t="shared" si="67"/>
        <v>0</v>
      </c>
      <c r="P177" s="24">
        <f t="shared" si="61"/>
        <v>0</v>
      </c>
      <c r="Q177" s="1"/>
      <c r="R177" s="1"/>
      <c r="S177" s="1"/>
      <c r="T177" s="1"/>
      <c r="U177" s="1"/>
      <c r="V177" s="1"/>
      <c r="W177" s="1"/>
    </row>
    <row r="178" spans="2:23" ht="12.75" hidden="1" customHeight="1">
      <c r="B178" s="1"/>
      <c r="C178" s="6" t="s">
        <v>71</v>
      </c>
      <c r="D178" s="1"/>
      <c r="E178" s="1"/>
      <c r="F178" s="7" t="s">
        <v>537</v>
      </c>
      <c r="G178" s="1"/>
      <c r="H178" s="1"/>
      <c r="I178" s="25" t="s">
        <v>501</v>
      </c>
      <c r="J178" s="24">
        <f t="shared" si="62"/>
        <v>0</v>
      </c>
      <c r="K178" s="24">
        <f t="shared" si="63"/>
        <v>0</v>
      </c>
      <c r="L178" s="24">
        <f t="shared" si="64"/>
        <v>0</v>
      </c>
      <c r="M178" s="24">
        <f t="shared" si="65"/>
        <v>0</v>
      </c>
      <c r="N178" s="24">
        <f t="shared" si="66"/>
        <v>0</v>
      </c>
      <c r="O178" s="24">
        <f t="shared" si="67"/>
        <v>0</v>
      </c>
      <c r="P178" s="24">
        <f t="shared" si="61"/>
        <v>0</v>
      </c>
      <c r="Q178" s="1"/>
      <c r="R178" s="1"/>
      <c r="S178" s="1"/>
      <c r="T178" s="1"/>
      <c r="U178" s="1"/>
      <c r="V178" s="1"/>
      <c r="W178" s="1"/>
    </row>
    <row r="179" spans="2:23" ht="12.75" hidden="1" customHeight="1">
      <c r="B179" s="1"/>
      <c r="C179" s="6" t="s">
        <v>72</v>
      </c>
      <c r="D179" s="1"/>
      <c r="E179" s="1"/>
      <c r="F179" s="7" t="s">
        <v>538</v>
      </c>
      <c r="G179" s="1"/>
      <c r="H179" s="1"/>
      <c r="I179" s="25" t="s">
        <v>502</v>
      </c>
      <c r="J179" s="24">
        <f t="shared" si="62"/>
        <v>0</v>
      </c>
      <c r="K179" s="24">
        <f t="shared" si="63"/>
        <v>0</v>
      </c>
      <c r="L179" s="24">
        <f t="shared" si="64"/>
        <v>0</v>
      </c>
      <c r="M179" s="24">
        <f t="shared" si="65"/>
        <v>0</v>
      </c>
      <c r="N179" s="24">
        <f t="shared" si="66"/>
        <v>0</v>
      </c>
      <c r="O179" s="24">
        <f t="shared" si="67"/>
        <v>0</v>
      </c>
      <c r="P179" s="24">
        <f t="shared" si="61"/>
        <v>0</v>
      </c>
      <c r="Q179" s="1"/>
      <c r="R179" s="1"/>
      <c r="S179" s="1"/>
      <c r="T179" s="1"/>
      <c r="U179" s="1"/>
      <c r="V179" s="1"/>
      <c r="W179" s="1"/>
    </row>
    <row r="180" spans="2:23" ht="12.75" hidden="1" customHeight="1">
      <c r="B180" s="1"/>
      <c r="C180" s="6" t="s">
        <v>73</v>
      </c>
      <c r="D180" s="1"/>
      <c r="E180" s="1"/>
      <c r="F180" s="7" t="s">
        <v>539</v>
      </c>
      <c r="G180" s="1"/>
      <c r="H180" s="1"/>
      <c r="I180" s="25" t="s">
        <v>503</v>
      </c>
      <c r="J180" s="24">
        <f>IF(L54="I - Diritti umani",1,0)</f>
        <v>0</v>
      </c>
      <c r="K180" s="24">
        <f t="shared" si="63"/>
        <v>0</v>
      </c>
      <c r="L180" s="24">
        <f t="shared" si="64"/>
        <v>0</v>
      </c>
      <c r="M180" s="24">
        <f t="shared" si="65"/>
        <v>0</v>
      </c>
      <c r="N180" s="24">
        <f t="shared" si="66"/>
        <v>0</v>
      </c>
      <c r="O180" s="24">
        <f t="shared" si="67"/>
        <v>0</v>
      </c>
      <c r="P180" s="24">
        <f t="shared" si="61"/>
        <v>0</v>
      </c>
      <c r="Q180" s="1"/>
      <c r="R180" s="1"/>
      <c r="S180" s="1"/>
      <c r="T180" s="1"/>
      <c r="U180" s="1"/>
      <c r="V180" s="1"/>
      <c r="W180" s="1"/>
    </row>
    <row r="181" spans="2:23" ht="12.75" hidden="1" customHeight="1">
      <c r="B181" s="1"/>
      <c r="C181" s="6" t="s">
        <v>74</v>
      </c>
      <c r="D181" s="1"/>
      <c r="E181" s="1"/>
      <c r="F181" s="7" t="s">
        <v>392</v>
      </c>
      <c r="G181" s="1"/>
      <c r="H181" s="1"/>
      <c r="I181" s="26" t="s">
        <v>506</v>
      </c>
      <c r="J181" s="26">
        <f>SUM(J171:J180)</f>
        <v>0</v>
      </c>
      <c r="K181" s="26">
        <f t="shared" ref="K181:P181" si="68">SUM(K171:K180)</f>
        <v>0</v>
      </c>
      <c r="L181" s="26">
        <f t="shared" si="68"/>
        <v>0</v>
      </c>
      <c r="M181" s="26">
        <f t="shared" si="68"/>
        <v>0</v>
      </c>
      <c r="N181" s="26">
        <f t="shared" si="68"/>
        <v>0</v>
      </c>
      <c r="O181" s="26">
        <f t="shared" si="68"/>
        <v>0</v>
      </c>
      <c r="P181" s="26">
        <f t="shared" si="68"/>
        <v>0</v>
      </c>
      <c r="Q181" s="1"/>
      <c r="R181" s="1"/>
      <c r="S181" s="1"/>
      <c r="T181" s="1"/>
      <c r="U181" s="1"/>
      <c r="V181" s="1"/>
      <c r="W181" s="1"/>
    </row>
    <row r="182" spans="2:23" ht="12.75" hidden="1" customHeight="1">
      <c r="B182" s="1"/>
      <c r="C182" s="6" t="s">
        <v>75</v>
      </c>
      <c r="D182" s="1"/>
      <c r="E182" s="1"/>
      <c r="F182" s="7" t="s">
        <v>393</v>
      </c>
      <c r="G182" s="1"/>
      <c r="H182" s="1"/>
      <c r="I182" s="102" t="s">
        <v>516</v>
      </c>
      <c r="J182" s="32">
        <f>SUM(J181:O181)</f>
        <v>0</v>
      </c>
      <c r="P182" s="1"/>
      <c r="Q182" s="1"/>
      <c r="R182" s="1"/>
      <c r="S182" s="1"/>
      <c r="T182" s="1"/>
      <c r="U182" s="1"/>
      <c r="V182" s="1"/>
    </row>
    <row r="183" spans="2:23" ht="12.75" hidden="1" customHeight="1">
      <c r="B183" s="1"/>
      <c r="C183" s="6" t="s">
        <v>76</v>
      </c>
      <c r="D183" s="1"/>
      <c r="E183" s="1"/>
      <c r="F183" s="7" t="s">
        <v>394</v>
      </c>
      <c r="G183" s="1"/>
      <c r="H183" s="1"/>
      <c r="I183" s="10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12.75" hidden="1" customHeight="1">
      <c r="B184" s="1"/>
      <c r="C184" s="6" t="s">
        <v>77</v>
      </c>
      <c r="D184" s="1"/>
      <c r="E184" s="1"/>
      <c r="F184" s="7" t="s">
        <v>395</v>
      </c>
      <c r="G184" s="1"/>
      <c r="H184" s="1"/>
      <c r="I184" s="104"/>
      <c r="P184" s="1"/>
      <c r="Q184" s="1"/>
      <c r="R184" s="1"/>
      <c r="S184" s="1"/>
      <c r="T184" s="1"/>
      <c r="U184" s="1"/>
      <c r="V184" s="1"/>
    </row>
    <row r="185" spans="2:23" ht="12.75" hidden="1" customHeight="1">
      <c r="B185" s="1"/>
      <c r="C185" s="6" t="s">
        <v>78</v>
      </c>
      <c r="D185" s="1"/>
      <c r="E185" s="1"/>
      <c r="F185" s="7" t="s">
        <v>507</v>
      </c>
      <c r="G185" s="1"/>
      <c r="H185" s="1"/>
      <c r="P185" s="1"/>
      <c r="Q185" s="1"/>
      <c r="R185" s="1"/>
      <c r="S185" s="1"/>
      <c r="T185" s="1"/>
      <c r="U185" s="1"/>
      <c r="V185" s="1"/>
    </row>
    <row r="186" spans="2:23" ht="12.75" hidden="1" customHeight="1">
      <c r="B186" s="1"/>
      <c r="C186" s="6" t="s">
        <v>79</v>
      </c>
      <c r="D186" s="1"/>
      <c r="E186" s="1"/>
      <c r="F186" s="7" t="s">
        <v>396</v>
      </c>
      <c r="G186" s="1"/>
      <c r="H186" s="1"/>
      <c r="P186" s="1"/>
      <c r="Q186" s="1"/>
      <c r="R186" s="1"/>
      <c r="S186" s="1"/>
      <c r="T186" s="1"/>
      <c r="U186" s="1"/>
      <c r="V186" s="1"/>
    </row>
    <row r="187" spans="2:23" ht="12.75" hidden="1" customHeight="1">
      <c r="B187" s="1"/>
      <c r="C187" s="6" t="s">
        <v>80</v>
      </c>
      <c r="D187" s="1"/>
      <c r="E187" s="1"/>
      <c r="F187" s="1"/>
      <c r="G187" s="1"/>
      <c r="H187" s="1"/>
      <c r="I187" s="115" t="s">
        <v>491</v>
      </c>
      <c r="J187" s="118" t="s">
        <v>443</v>
      </c>
      <c r="K187" s="119" t="s">
        <v>444</v>
      </c>
      <c r="L187" s="120" t="s">
        <v>445</v>
      </c>
      <c r="M187" s="120" t="s">
        <v>446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3" ht="12.75" hidden="1" customHeight="1">
      <c r="B188" s="1"/>
      <c r="C188" s="6" t="s">
        <v>81</v>
      </c>
      <c r="D188" s="1"/>
      <c r="E188" s="1"/>
      <c r="F188" s="1"/>
      <c r="G188" s="1"/>
      <c r="H188" s="1"/>
      <c r="I188" s="116"/>
      <c r="J188" s="108"/>
      <c r="K188" s="111"/>
      <c r="L188" s="113"/>
      <c r="M188" s="113"/>
      <c r="N188" s="1"/>
      <c r="O188" s="1"/>
      <c r="P188" s="1"/>
      <c r="Q188" s="1"/>
      <c r="R188" s="1"/>
      <c r="S188" s="1"/>
      <c r="T188" s="1"/>
      <c r="U188" s="1"/>
      <c r="V188" s="1"/>
    </row>
    <row r="189" spans="2:23" ht="12.75" hidden="1" customHeight="1">
      <c r="B189" s="1"/>
      <c r="C189" s="6" t="s">
        <v>82</v>
      </c>
      <c r="D189" s="1"/>
      <c r="E189" s="1"/>
      <c r="F189" s="1"/>
      <c r="G189" s="1"/>
      <c r="H189" s="1"/>
      <c r="I189" s="117"/>
      <c r="J189" s="109"/>
      <c r="K189" s="111"/>
      <c r="L189" s="113"/>
      <c r="M189" s="113"/>
      <c r="N189" s="1"/>
      <c r="O189" s="1"/>
      <c r="P189" s="1"/>
      <c r="Q189" s="1"/>
      <c r="R189" s="1"/>
      <c r="S189" s="1"/>
      <c r="T189" s="1"/>
      <c r="U189" s="1"/>
      <c r="V189" s="1"/>
    </row>
    <row r="190" spans="2:23" ht="12.75" hidden="1" customHeight="1">
      <c r="B190" s="1"/>
      <c r="C190" s="6" t="s">
        <v>83</v>
      </c>
      <c r="D190" s="1"/>
      <c r="E190" s="1"/>
      <c r="F190" s="1"/>
      <c r="G190" s="1"/>
      <c r="H190" s="1"/>
      <c r="I190" s="25" t="s">
        <v>494</v>
      </c>
      <c r="J190" s="24">
        <f>IF(F80="Università italiane",1,0)</f>
        <v>0</v>
      </c>
      <c r="K190" s="24">
        <f>IF(F80="Università straniere",1,0)</f>
        <v>0</v>
      </c>
      <c r="L190" s="24">
        <f>IF(F80="Associazioni o altri Enti italiani",1,0)</f>
        <v>0</v>
      </c>
      <c r="M190" s="24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3" ht="12.75" hidden="1" customHeight="1">
      <c r="B191" s="1"/>
      <c r="C191" s="6" t="s">
        <v>84</v>
      </c>
      <c r="D191" s="1"/>
      <c r="E191" s="1"/>
      <c r="F191" s="1"/>
      <c r="G191" s="1"/>
      <c r="H191" s="1"/>
      <c r="I191" s="25" t="s">
        <v>495</v>
      </c>
      <c r="J191" s="24">
        <f>IF(F81="Università italiane",1,0)</f>
        <v>0</v>
      </c>
      <c r="K191" s="24">
        <f>IF(F81="Università straniere",1,0)</f>
        <v>0</v>
      </c>
      <c r="L191" s="24">
        <f>IF(F81="Associazioni o altri Enti italiani",1,0)</f>
        <v>0</v>
      </c>
      <c r="M191" s="24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3" ht="12.75" hidden="1" customHeight="1">
      <c r="B192" s="1"/>
      <c r="C192" s="6" t="s">
        <v>85</v>
      </c>
      <c r="D192" s="1"/>
      <c r="E192" s="1"/>
      <c r="F192" s="1"/>
      <c r="G192" s="1"/>
      <c r="H192" s="1"/>
      <c r="I192" s="25" t="s">
        <v>496</v>
      </c>
      <c r="J192" s="24">
        <f>IF(F82="Università italiane",1,0)</f>
        <v>0</v>
      </c>
      <c r="K192" s="24">
        <f>IF(F82="Università straniere",1,0)</f>
        <v>0</v>
      </c>
      <c r="L192" s="24">
        <f>IF(F82="Associazioni o altri Enti italiani",1,0)</f>
        <v>0</v>
      </c>
      <c r="M192" s="24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3" ht="12.75" hidden="1" customHeight="1">
      <c r="B193" s="1"/>
      <c r="C193" s="6" t="s">
        <v>86</v>
      </c>
      <c r="D193" s="1"/>
      <c r="E193" s="1"/>
      <c r="F193" s="1"/>
      <c r="G193" s="1"/>
      <c r="H193" s="1"/>
      <c r="I193" s="25" t="s">
        <v>497</v>
      </c>
      <c r="J193" s="24">
        <f>IF(F83="Università italiane",1,0)</f>
        <v>0</v>
      </c>
      <c r="K193" s="24">
        <f>IF(F83="Università straniere",1,0)</f>
        <v>0</v>
      </c>
      <c r="L193" s="24">
        <f>IF(F83="Associazioni o altri Enti italiani",1,0)</f>
        <v>0</v>
      </c>
      <c r="M193" s="24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3" ht="12.75" hidden="1" customHeight="1">
      <c r="B194" s="1"/>
      <c r="C194" s="6" t="s">
        <v>87</v>
      </c>
      <c r="D194" s="1"/>
      <c r="E194" s="1"/>
      <c r="F194" s="1"/>
      <c r="G194" s="1"/>
      <c r="H194" s="1"/>
      <c r="I194" s="25" t="s">
        <v>498</v>
      </c>
      <c r="J194" s="24">
        <f>IF(F84="Università italiane",1,0)</f>
        <v>0</v>
      </c>
      <c r="K194" s="24">
        <f>IF(F84="Università straniere",1,0)</f>
        <v>0</v>
      </c>
      <c r="L194" s="24">
        <f>IF(F84="Associazioni o altri Enti italiani",1,0)</f>
        <v>0</v>
      </c>
      <c r="M194" s="24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3" ht="12.75" hidden="1" customHeight="1">
      <c r="B195" s="1"/>
      <c r="C195" s="6" t="s">
        <v>88</v>
      </c>
      <c r="D195" s="1"/>
      <c r="E195" s="1"/>
      <c r="F195" s="1"/>
      <c r="G195" s="1"/>
      <c r="H195" s="1"/>
      <c r="I195" s="26" t="s">
        <v>506</v>
      </c>
      <c r="J195" s="26">
        <f>SUM(J190:J194)</f>
        <v>0</v>
      </c>
      <c r="K195" s="26">
        <f>SUM(K190:K194)</f>
        <v>0</v>
      </c>
      <c r="L195" s="26">
        <f>SUM(L190:L194)</f>
        <v>0</v>
      </c>
      <c r="M195" s="26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3" ht="12.75" hidden="1" customHeight="1">
      <c r="B196" s="1"/>
      <c r="C196" s="6" t="s">
        <v>89</v>
      </c>
      <c r="D196" s="1"/>
      <c r="E196" s="1"/>
      <c r="F196" s="1"/>
      <c r="G196" s="1"/>
      <c r="H196" s="1"/>
      <c r="I196" s="31" t="s">
        <v>517</v>
      </c>
      <c r="J196" s="32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3" ht="12.75" hidden="1" customHeight="1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3" ht="12.75" hidden="1" customHeight="1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3" ht="12.75" hidden="1" customHeight="1">
      <c r="B199" s="1"/>
      <c r="C199" s="6" t="s">
        <v>92</v>
      </c>
      <c r="D199" s="1"/>
      <c r="E199" s="1"/>
      <c r="F199" s="1"/>
      <c r="G199" s="1"/>
      <c r="H199" s="1"/>
      <c r="I199" s="33" t="s">
        <v>491</v>
      </c>
      <c r="J199" s="99" t="s">
        <v>400</v>
      </c>
      <c r="K199" s="114" t="s">
        <v>544</v>
      </c>
      <c r="L199" s="114" t="s">
        <v>548</v>
      </c>
      <c r="M199" s="114" t="s">
        <v>545</v>
      </c>
      <c r="N199" s="114" t="s">
        <v>546</v>
      </c>
      <c r="O199" s="114" t="s">
        <v>547</v>
      </c>
      <c r="P199" s="99" t="s">
        <v>396</v>
      </c>
      <c r="Q199" s="1"/>
      <c r="R199" s="1"/>
      <c r="S199" s="1"/>
      <c r="T199" s="1"/>
      <c r="U199" s="1"/>
      <c r="V199" s="1"/>
      <c r="W199" s="1"/>
    </row>
    <row r="200" spans="2:23" ht="12.75" hidden="1" customHeight="1">
      <c r="B200" s="1"/>
      <c r="C200" s="6" t="s">
        <v>93</v>
      </c>
      <c r="D200" s="1"/>
      <c r="E200" s="1"/>
      <c r="F200" s="1"/>
      <c r="G200" s="1"/>
      <c r="H200" s="1"/>
      <c r="I200" s="76"/>
      <c r="J200" s="100"/>
      <c r="K200" s="100"/>
      <c r="L200" s="100"/>
      <c r="M200" s="100"/>
      <c r="N200" s="100"/>
      <c r="O200" s="100"/>
      <c r="P200" s="100"/>
      <c r="Q200" s="1"/>
      <c r="R200" s="1"/>
      <c r="S200" s="1"/>
      <c r="T200" s="1"/>
      <c r="U200" s="1"/>
      <c r="V200" s="1"/>
      <c r="W200" s="1"/>
    </row>
    <row r="201" spans="2:23" ht="12.75" hidden="1" customHeight="1">
      <c r="B201" s="1"/>
      <c r="C201" s="6" t="s">
        <v>94</v>
      </c>
      <c r="D201" s="1"/>
      <c r="E201" s="1"/>
      <c r="F201" s="1"/>
      <c r="G201" s="1"/>
      <c r="H201" s="1"/>
      <c r="I201" s="77"/>
      <c r="J201" s="101"/>
      <c r="K201" s="101"/>
      <c r="L201" s="101"/>
      <c r="M201" s="101"/>
      <c r="N201" s="101"/>
      <c r="O201" s="101"/>
      <c r="P201" s="101"/>
      <c r="Q201" s="1"/>
      <c r="R201" s="1"/>
      <c r="S201" s="1"/>
      <c r="T201" s="1"/>
      <c r="U201" s="1"/>
      <c r="V201" s="1"/>
      <c r="W201" s="1"/>
    </row>
    <row r="202" spans="2:23" ht="12.75" hidden="1" customHeight="1">
      <c r="B202" s="1"/>
      <c r="C202" s="6" t="s">
        <v>95</v>
      </c>
      <c r="D202" s="1"/>
      <c r="E202" s="1"/>
      <c r="F202" s="1"/>
      <c r="G202" s="1"/>
      <c r="H202" s="1"/>
      <c r="I202" s="25" t="s">
        <v>494</v>
      </c>
      <c r="J202" s="24">
        <f>IF(G80="I - Diritti umani",1,0)</f>
        <v>0</v>
      </c>
      <c r="K202" s="24">
        <f>IF(G80="II - Sviluppo sostenibile",1,0)</f>
        <v>0</v>
      </c>
      <c r="L202" s="24">
        <f>IF(G80="III - Salute, sicurezza e benessere",1,0)</f>
        <v>0</v>
      </c>
      <c r="M202" s="24">
        <f>IF(G80="IV - Progresso e innovazione tecnologica",1,0)</f>
        <v>0</v>
      </c>
      <c r="N202" s="24">
        <f>IF(G80="V - Culture e società in trasformazione",1,0)</f>
        <v>0</v>
      </c>
      <c r="O202" s="24">
        <f>IF(G80="VI -  Economia, impresa, mercati e PA",1,0)</f>
        <v>0</v>
      </c>
      <c r="P202" s="24">
        <f>IF(G80="Altro",1,0)</f>
        <v>0</v>
      </c>
      <c r="Q202" s="1"/>
      <c r="R202" s="1"/>
      <c r="S202" s="1"/>
      <c r="T202" s="1"/>
      <c r="U202" s="1"/>
      <c r="V202" s="1"/>
      <c r="W202" s="1"/>
    </row>
    <row r="203" spans="2:23" ht="12.75" hidden="1" customHeight="1">
      <c r="B203" s="1"/>
      <c r="C203" s="6" t="s">
        <v>96</v>
      </c>
      <c r="D203" s="1"/>
      <c r="E203" s="1"/>
      <c r="F203" s="1"/>
      <c r="G203" s="1"/>
      <c r="H203" s="1"/>
      <c r="I203" s="25" t="s">
        <v>495</v>
      </c>
      <c r="J203" s="24">
        <f t="shared" ref="J203:J206" si="69">IF(G81="I - Diritti umani",1,0)</f>
        <v>0</v>
      </c>
      <c r="K203" s="24">
        <f t="shared" ref="K203:K205" si="70">IF(G81="II - Sviluppo sostenibile",1,0)</f>
        <v>0</v>
      </c>
      <c r="L203" s="24">
        <f t="shared" ref="L203:L206" si="71">IF(G81="III - Salute, sicurezza e benessere",1,0)</f>
        <v>0</v>
      </c>
      <c r="M203" s="24">
        <f t="shared" ref="M203:M206" si="72">IF(G81="IV - Progresso e innovazione tecnologica",1,0)</f>
        <v>0</v>
      </c>
      <c r="N203" s="24">
        <f t="shared" ref="N203:N206" si="73">IF(G81="V - Culture e società in trasformazione",1,0)</f>
        <v>0</v>
      </c>
      <c r="O203" s="24">
        <f t="shared" ref="O203:O206" si="74">IF(G81="VI -  Economia, impresa, mercati e PA",1,0)</f>
        <v>0</v>
      </c>
      <c r="P203" s="24">
        <f t="shared" ref="P203:P206" si="75">IF(G81="Altro",1,0)</f>
        <v>0</v>
      </c>
      <c r="Q203" s="1"/>
      <c r="R203" s="1"/>
      <c r="S203" s="1"/>
      <c r="T203" s="1"/>
      <c r="U203" s="1"/>
      <c r="V203" s="1"/>
      <c r="W203" s="1"/>
    </row>
    <row r="204" spans="2:23" ht="12.75" hidden="1" customHeight="1">
      <c r="B204" s="1"/>
      <c r="C204" s="6" t="s">
        <v>97</v>
      </c>
      <c r="D204" s="1"/>
      <c r="E204" s="1"/>
      <c r="F204" s="1"/>
      <c r="G204" s="1"/>
      <c r="H204" s="1"/>
      <c r="I204" s="25" t="s">
        <v>496</v>
      </c>
      <c r="J204" s="24">
        <f t="shared" si="69"/>
        <v>0</v>
      </c>
      <c r="K204" s="24">
        <f t="shared" si="70"/>
        <v>0</v>
      </c>
      <c r="L204" s="24">
        <f t="shared" si="71"/>
        <v>0</v>
      </c>
      <c r="M204" s="24">
        <f t="shared" si="72"/>
        <v>0</v>
      </c>
      <c r="N204" s="24">
        <f t="shared" si="73"/>
        <v>0</v>
      </c>
      <c r="O204" s="24">
        <f t="shared" si="74"/>
        <v>0</v>
      </c>
      <c r="P204" s="24">
        <f t="shared" si="75"/>
        <v>0</v>
      </c>
      <c r="Q204" s="1"/>
      <c r="R204" s="1"/>
      <c r="S204" s="1"/>
      <c r="T204" s="1"/>
      <c r="U204" s="1"/>
      <c r="V204" s="1"/>
      <c r="W204" s="1"/>
    </row>
    <row r="205" spans="2:23" ht="12.75" hidden="1" customHeight="1">
      <c r="B205" s="1"/>
      <c r="C205" s="6" t="s">
        <v>98</v>
      </c>
      <c r="D205" s="1"/>
      <c r="E205" s="1"/>
      <c r="F205" s="1"/>
      <c r="G205" s="1"/>
      <c r="H205" s="1"/>
      <c r="I205" s="25" t="s">
        <v>497</v>
      </c>
      <c r="J205" s="24">
        <f t="shared" si="69"/>
        <v>0</v>
      </c>
      <c r="K205" s="24">
        <f t="shared" si="70"/>
        <v>0</v>
      </c>
      <c r="L205" s="24">
        <f t="shared" si="71"/>
        <v>0</v>
      </c>
      <c r="M205" s="24">
        <f t="shared" si="72"/>
        <v>0</v>
      </c>
      <c r="N205" s="24">
        <f t="shared" si="73"/>
        <v>0</v>
      </c>
      <c r="O205" s="24">
        <f t="shared" si="74"/>
        <v>0</v>
      </c>
      <c r="P205" s="24">
        <f t="shared" si="75"/>
        <v>0</v>
      </c>
      <c r="Q205" s="1"/>
      <c r="R205" s="1"/>
      <c r="S205" s="1"/>
      <c r="T205" s="1"/>
      <c r="U205" s="1"/>
      <c r="V205" s="1"/>
      <c r="W205" s="1"/>
    </row>
    <row r="206" spans="2:23" ht="12.75" hidden="1" customHeight="1">
      <c r="B206" s="1"/>
      <c r="C206" s="6" t="s">
        <v>99</v>
      </c>
      <c r="D206" s="1"/>
      <c r="E206" s="1"/>
      <c r="F206" s="1"/>
      <c r="G206" s="1"/>
      <c r="H206" s="1"/>
      <c r="I206" s="25" t="s">
        <v>498</v>
      </c>
      <c r="J206" s="24">
        <f t="shared" si="69"/>
        <v>0</v>
      </c>
      <c r="K206" s="24">
        <f>IF(G84="II - Sviluppo sostenibile",1,0)</f>
        <v>0</v>
      </c>
      <c r="L206" s="24">
        <f t="shared" si="71"/>
        <v>0</v>
      </c>
      <c r="M206" s="24">
        <f t="shared" si="72"/>
        <v>0</v>
      </c>
      <c r="N206" s="24">
        <f t="shared" si="73"/>
        <v>0</v>
      </c>
      <c r="O206" s="24">
        <f t="shared" si="74"/>
        <v>0</v>
      </c>
      <c r="P206" s="24">
        <f t="shared" si="75"/>
        <v>0</v>
      </c>
      <c r="Q206" s="1"/>
      <c r="R206" s="1"/>
      <c r="S206" s="1"/>
      <c r="T206" s="1"/>
      <c r="U206" s="1"/>
      <c r="V206" s="1"/>
      <c r="W206" s="1"/>
    </row>
    <row r="207" spans="2:23" ht="12.75" hidden="1" customHeight="1">
      <c r="B207" s="1"/>
      <c r="C207" s="6" t="s">
        <v>100</v>
      </c>
      <c r="D207" s="1"/>
      <c r="E207" s="1"/>
      <c r="F207" s="1"/>
      <c r="G207" s="1"/>
      <c r="H207" s="1"/>
      <c r="I207" s="26" t="s">
        <v>506</v>
      </c>
      <c r="J207" s="26">
        <f>SUM(J202:J206)</f>
        <v>0</v>
      </c>
      <c r="K207" s="26">
        <f t="shared" ref="K207" si="76">SUM(K202:K206)</f>
        <v>0</v>
      </c>
      <c r="L207" s="26">
        <f>SUM(L202:L206)</f>
        <v>0</v>
      </c>
      <c r="M207" s="26">
        <f t="shared" ref="M207:P207" si="77">SUM(M202:M206)</f>
        <v>0</v>
      </c>
      <c r="N207" s="26">
        <f t="shared" si="77"/>
        <v>0</v>
      </c>
      <c r="O207" s="26">
        <f t="shared" si="77"/>
        <v>0</v>
      </c>
      <c r="P207" s="26">
        <f t="shared" si="77"/>
        <v>0</v>
      </c>
      <c r="Q207" s="1"/>
      <c r="R207" s="1"/>
      <c r="S207" s="1"/>
      <c r="T207" s="1"/>
      <c r="U207" s="1"/>
      <c r="V207" s="1"/>
      <c r="W207" s="1"/>
    </row>
    <row r="208" spans="2:23" ht="12.75" hidden="1" customHeight="1">
      <c r="B208" s="1"/>
      <c r="C208" s="6" t="s">
        <v>101</v>
      </c>
      <c r="D208" s="1"/>
      <c r="E208" s="1"/>
      <c r="F208" s="1"/>
      <c r="G208" s="1"/>
      <c r="H208" s="1"/>
      <c r="I208" s="102" t="s">
        <v>518</v>
      </c>
      <c r="J208" s="32">
        <f>SUM(J207:O207)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>
      <c r="B209" s="1"/>
      <c r="C209" s="6" t="s">
        <v>102</v>
      </c>
      <c r="D209" s="1"/>
      <c r="E209" s="1"/>
      <c r="F209" s="1"/>
      <c r="G209" s="1"/>
      <c r="H209" s="1"/>
      <c r="I209" s="10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>
      <c r="B210" s="1"/>
      <c r="C210" s="6" t="s">
        <v>103</v>
      </c>
      <c r="D210" s="1"/>
      <c r="E210" s="1"/>
      <c r="F210" s="1"/>
      <c r="G210" s="1"/>
      <c r="H210" s="1"/>
      <c r="I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>
      <c r="B213" s="1"/>
      <c r="C213" s="6" t="s">
        <v>106</v>
      </c>
      <c r="D213" s="1"/>
      <c r="E213" s="1"/>
      <c r="F213" s="1"/>
      <c r="G213" s="1"/>
      <c r="H213" s="1"/>
      <c r="I213" s="105" t="s">
        <v>489</v>
      </c>
      <c r="J213" s="86" t="s">
        <v>436</v>
      </c>
      <c r="K213" s="110" t="s">
        <v>437</v>
      </c>
      <c r="L213" s="112" t="s">
        <v>438</v>
      </c>
      <c r="M213" s="112" t="s">
        <v>521</v>
      </c>
      <c r="N213" s="112" t="s">
        <v>439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>
      <c r="B214" s="1"/>
      <c r="C214" s="6" t="s">
        <v>107</v>
      </c>
      <c r="D214" s="1"/>
      <c r="E214" s="1"/>
      <c r="F214" s="1"/>
      <c r="G214" s="1"/>
      <c r="H214" s="1"/>
      <c r="I214" s="106"/>
      <c r="J214" s="108"/>
      <c r="K214" s="111"/>
      <c r="L214" s="113"/>
      <c r="M214" s="113"/>
      <c r="N214" s="113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>
      <c r="B215" s="1"/>
      <c r="C215" s="6" t="s">
        <v>108</v>
      </c>
      <c r="D215" s="1"/>
      <c r="E215" s="1"/>
      <c r="F215" s="1"/>
      <c r="G215" s="1"/>
      <c r="H215" s="1"/>
      <c r="I215" s="107"/>
      <c r="J215" s="109"/>
      <c r="K215" s="111"/>
      <c r="L215" s="113"/>
      <c r="M215" s="113"/>
      <c r="N215" s="113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>
      <c r="B216" s="1"/>
      <c r="C216" s="6" t="s">
        <v>109</v>
      </c>
      <c r="D216" s="1"/>
      <c r="E216" s="1"/>
      <c r="F216" s="1"/>
      <c r="G216" s="1"/>
      <c r="H216" s="1"/>
      <c r="I216" s="25" t="s">
        <v>494</v>
      </c>
      <c r="J216" s="24">
        <f>IF(F64="Componente del Comitato Scientifico",1,0)</f>
        <v>0</v>
      </c>
      <c r="K216" s="24">
        <f>IF(F64="Componente del Comitato di redazione",1,0)</f>
        <v>0</v>
      </c>
      <c r="L216" s="24">
        <f>IF(F64="Direttore Scientifico",1,0)</f>
        <v>0</v>
      </c>
      <c r="M216" s="24">
        <f>IF(F64="Componente del Comitato Direttivo",1,0)</f>
        <v>0</v>
      </c>
      <c r="N216" s="24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>
      <c r="B217" s="1"/>
      <c r="C217" s="6" t="s">
        <v>110</v>
      </c>
      <c r="D217" s="1"/>
      <c r="E217" s="1"/>
      <c r="F217" s="1"/>
      <c r="G217" s="1"/>
      <c r="H217" s="1"/>
      <c r="I217" s="25" t="s">
        <v>495</v>
      </c>
      <c r="J217" s="24">
        <f t="shared" ref="J217:J220" si="78">IF(F65="Componente del Comitato Scientifico",1,0)</f>
        <v>0</v>
      </c>
      <c r="K217" s="24">
        <f t="shared" ref="K217:K220" si="79">IF(F65="Componente del Comitato di redazione",1,0)</f>
        <v>0</v>
      </c>
      <c r="L217" s="24">
        <f t="shared" ref="L217:L220" si="80">IF(F65="Direttore Scientifico",1,0)</f>
        <v>0</v>
      </c>
      <c r="M217" s="24">
        <f t="shared" ref="M217:M220" si="81">IF(F65="Componente del Comitato Direttivo",1,0)</f>
        <v>0</v>
      </c>
      <c r="N217" s="24">
        <f t="shared" ref="N217:N220" si="82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>
      <c r="B218" s="1"/>
      <c r="C218" s="6" t="s">
        <v>111</v>
      </c>
      <c r="D218" s="1"/>
      <c r="E218" s="1"/>
      <c r="F218" s="1"/>
      <c r="G218" s="1"/>
      <c r="H218" s="1"/>
      <c r="I218" s="25" t="s">
        <v>496</v>
      </c>
      <c r="J218" s="24">
        <f t="shared" si="78"/>
        <v>0</v>
      </c>
      <c r="K218" s="24">
        <f t="shared" si="79"/>
        <v>0</v>
      </c>
      <c r="L218" s="24">
        <f t="shared" si="80"/>
        <v>0</v>
      </c>
      <c r="M218" s="24">
        <f t="shared" si="81"/>
        <v>0</v>
      </c>
      <c r="N218" s="24">
        <f t="shared" si="82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>
      <c r="B219" s="1"/>
      <c r="C219" s="6" t="s">
        <v>112</v>
      </c>
      <c r="D219" s="1"/>
      <c r="E219" s="1"/>
      <c r="F219" s="1"/>
      <c r="G219" s="1"/>
      <c r="H219" s="1"/>
      <c r="I219" s="25" t="s">
        <v>497</v>
      </c>
      <c r="J219" s="24">
        <f t="shared" si="78"/>
        <v>0</v>
      </c>
      <c r="K219" s="24">
        <f t="shared" si="79"/>
        <v>0</v>
      </c>
      <c r="L219" s="24">
        <f t="shared" si="80"/>
        <v>0</v>
      </c>
      <c r="M219" s="24">
        <f t="shared" si="81"/>
        <v>0</v>
      </c>
      <c r="N219" s="24">
        <f t="shared" si="82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>
      <c r="B220" s="1"/>
      <c r="C220" s="6" t="s">
        <v>113</v>
      </c>
      <c r="D220" s="1"/>
      <c r="E220" s="1"/>
      <c r="F220" s="1"/>
      <c r="G220" s="1"/>
      <c r="H220" s="1"/>
      <c r="I220" s="25" t="s">
        <v>498</v>
      </c>
      <c r="J220" s="24">
        <f t="shared" si="78"/>
        <v>0</v>
      </c>
      <c r="K220" s="24">
        <f t="shared" si="79"/>
        <v>0</v>
      </c>
      <c r="L220" s="24">
        <f t="shared" si="80"/>
        <v>0</v>
      </c>
      <c r="M220" s="24">
        <f t="shared" si="81"/>
        <v>0</v>
      </c>
      <c r="N220" s="24">
        <f t="shared" si="82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>
      <c r="B221" s="1"/>
      <c r="C221" s="6" t="s">
        <v>114</v>
      </c>
      <c r="D221" s="1"/>
      <c r="E221" s="1"/>
      <c r="F221" s="1"/>
      <c r="G221" s="1"/>
      <c r="H221" s="1"/>
      <c r="I221" s="26" t="s">
        <v>506</v>
      </c>
      <c r="J221" s="26">
        <f>SUM(J216:J220)</f>
        <v>0</v>
      </c>
      <c r="K221" s="26">
        <f>SUM(K216:K220)</f>
        <v>0</v>
      </c>
      <c r="L221" s="26">
        <f>SUM(L216:L220)</f>
        <v>0</v>
      </c>
      <c r="M221" s="26">
        <f>SUM(M216:M220)</f>
        <v>0</v>
      </c>
      <c r="N221" s="26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>
      <c r="B222" s="1"/>
      <c r="C222" s="6" t="s">
        <v>115</v>
      </c>
      <c r="D222" s="1"/>
      <c r="E222" s="1"/>
      <c r="F222" s="1"/>
      <c r="G222" s="1"/>
      <c r="H222" s="1"/>
      <c r="I222" s="35" t="s">
        <v>522</v>
      </c>
      <c r="J222" s="32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>
      <c r="B226" s="1"/>
      <c r="C226" s="6" t="s">
        <v>119</v>
      </c>
      <c r="D226" s="1"/>
      <c r="E226" s="1"/>
      <c r="F226" s="1"/>
      <c r="G226" s="1"/>
      <c r="H226" s="1"/>
      <c r="I226" s="121" t="s">
        <v>488</v>
      </c>
      <c r="J226" s="86" t="s">
        <v>430</v>
      </c>
      <c r="K226" s="110" t="s">
        <v>431</v>
      </c>
      <c r="L226" s="112" t="s">
        <v>432</v>
      </c>
      <c r="M226" s="112" t="s">
        <v>433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>
      <c r="B227" s="1"/>
      <c r="C227" s="6" t="s">
        <v>120</v>
      </c>
      <c r="D227" s="1"/>
      <c r="E227" s="1"/>
      <c r="F227" s="1"/>
      <c r="G227" s="1"/>
      <c r="H227" s="1"/>
      <c r="I227" s="122"/>
      <c r="J227" s="108"/>
      <c r="K227" s="111"/>
      <c r="L227" s="113"/>
      <c r="M227" s="113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>
      <c r="B228" s="1"/>
      <c r="C228" s="6" t="s">
        <v>121</v>
      </c>
      <c r="D228" s="1"/>
      <c r="E228" s="1"/>
      <c r="F228" s="1"/>
      <c r="G228" s="1"/>
      <c r="H228" s="1"/>
      <c r="I228" s="123"/>
      <c r="J228" s="109"/>
      <c r="K228" s="111"/>
      <c r="L228" s="113"/>
      <c r="M228" s="113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>
      <c r="B229" s="1"/>
      <c r="C229" s="6" t="s">
        <v>122</v>
      </c>
      <c r="D229" s="1"/>
      <c r="E229" s="1"/>
      <c r="F229" s="1"/>
      <c r="G229" s="1"/>
      <c r="H229" s="1"/>
      <c r="I229" s="25" t="s">
        <v>494</v>
      </c>
      <c r="J229" s="24">
        <f>IF(D58="Abilitato I fascia",1,0)</f>
        <v>0</v>
      </c>
      <c r="K229" s="24">
        <f>IF(D58="Abilitato II fascia",1,0)</f>
        <v>0</v>
      </c>
      <c r="L229" s="24">
        <f>IF(D58="In possesso requisiti I fascia",1,0)</f>
        <v>0</v>
      </c>
      <c r="M229" s="24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>
      <c r="B230" s="1"/>
      <c r="C230" s="6" t="s">
        <v>123</v>
      </c>
      <c r="D230" s="1"/>
      <c r="E230" s="1"/>
      <c r="F230" s="1"/>
      <c r="G230" s="1"/>
      <c r="H230" s="1"/>
      <c r="I230" s="25" t="s">
        <v>495</v>
      </c>
      <c r="J230" s="24">
        <f t="shared" ref="J230:J231" si="83">IF(D59="Abilitato I fascia",1,0)</f>
        <v>0</v>
      </c>
      <c r="K230" s="24">
        <f t="shared" ref="K230:K231" si="84">IF(D59="Abilitato II fascia",1,0)</f>
        <v>0</v>
      </c>
      <c r="L230" s="24">
        <f t="shared" ref="L230:L231" si="85">IF(D59="In possesso requisiti I fascia",1,0)</f>
        <v>0</v>
      </c>
      <c r="M230" s="24">
        <f t="shared" ref="M230:M231" si="86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>
      <c r="B231" s="1"/>
      <c r="C231" s="6" t="s">
        <v>124</v>
      </c>
      <c r="D231" s="1"/>
      <c r="E231" s="1"/>
      <c r="F231" s="1"/>
      <c r="G231" s="1"/>
      <c r="H231" s="1"/>
      <c r="I231" s="25" t="s">
        <v>496</v>
      </c>
      <c r="J231" s="24">
        <f t="shared" si="83"/>
        <v>0</v>
      </c>
      <c r="K231" s="24">
        <f t="shared" si="84"/>
        <v>0</v>
      </c>
      <c r="L231" s="24">
        <f t="shared" si="85"/>
        <v>0</v>
      </c>
      <c r="M231" s="24">
        <f t="shared" si="86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>
      <c r="B232" s="1"/>
      <c r="C232" s="6" t="s">
        <v>125</v>
      </c>
      <c r="D232" s="1"/>
      <c r="E232" s="1"/>
      <c r="F232" s="1"/>
      <c r="G232" s="1"/>
      <c r="H232" s="1"/>
      <c r="I232" s="26" t="s">
        <v>506</v>
      </c>
      <c r="J232" s="26">
        <f>SUM(J229:J231)</f>
        <v>0</v>
      </c>
      <c r="K232" s="26">
        <f>SUM(K229:K231)</f>
        <v>0</v>
      </c>
      <c r="L232" s="26">
        <f>SUM(L229:L231)</f>
        <v>0</v>
      </c>
      <c r="M232" s="26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>
      <c r="B239" s="1"/>
      <c r="C239" s="6" t="s">
        <v>132</v>
      </c>
      <c r="D239" s="1"/>
      <c r="E239" s="1"/>
      <c r="F239" s="1"/>
      <c r="G239" s="1"/>
      <c r="H239" s="1"/>
      <c r="I239" s="92" t="s">
        <v>519</v>
      </c>
      <c r="J239" s="93"/>
      <c r="K239" s="96">
        <f>J124+J149+J182</f>
        <v>0</v>
      </c>
      <c r="L239" s="1"/>
      <c r="M239" s="89" t="s">
        <v>525</v>
      </c>
      <c r="N239" s="86" t="s">
        <v>526</v>
      </c>
      <c r="O239" s="86" t="s">
        <v>527</v>
      </c>
      <c r="P239" s="86" t="s">
        <v>453</v>
      </c>
      <c r="Q239" s="86" t="s">
        <v>454</v>
      </c>
      <c r="R239" s="86" t="s">
        <v>455</v>
      </c>
      <c r="S239" s="86" t="s">
        <v>456</v>
      </c>
      <c r="T239" s="86" t="s">
        <v>457</v>
      </c>
      <c r="U239" s="86" t="s">
        <v>458</v>
      </c>
      <c r="V239" s="1"/>
    </row>
    <row r="240" spans="2:22" ht="12.75" hidden="1" customHeight="1">
      <c r="B240" s="1"/>
      <c r="C240" s="6" t="s">
        <v>133</v>
      </c>
      <c r="D240" s="1"/>
      <c r="E240" s="1"/>
      <c r="F240" s="1"/>
      <c r="G240" s="1"/>
      <c r="H240" s="1"/>
      <c r="I240" s="94"/>
      <c r="J240" s="94"/>
      <c r="K240" s="97"/>
      <c r="L240" s="1"/>
      <c r="M240" s="90"/>
      <c r="N240" s="87"/>
      <c r="O240" s="87"/>
      <c r="P240" s="87"/>
      <c r="Q240" s="87"/>
      <c r="R240" s="87"/>
      <c r="S240" s="87"/>
      <c r="T240" s="87"/>
      <c r="U240" s="87"/>
      <c r="V240" s="1"/>
    </row>
    <row r="241" spans="2:22" ht="12.75" hidden="1" customHeight="1">
      <c r="B241" s="1"/>
      <c r="C241" s="6" t="s">
        <v>134</v>
      </c>
      <c r="D241" s="1"/>
      <c r="E241" s="1"/>
      <c r="F241" s="1"/>
      <c r="G241" s="1"/>
      <c r="H241" s="1"/>
      <c r="I241" s="94"/>
      <c r="J241" s="94"/>
      <c r="K241" s="97"/>
      <c r="L241" s="1"/>
      <c r="M241" s="91"/>
      <c r="N241" s="88"/>
      <c r="O241" s="88"/>
      <c r="P241" s="88"/>
      <c r="Q241" s="88"/>
      <c r="R241" s="88"/>
      <c r="S241" s="88"/>
      <c r="T241" s="88"/>
      <c r="U241" s="88"/>
      <c r="V241" s="1"/>
    </row>
    <row r="242" spans="2:22" ht="12.75" hidden="1" customHeight="1">
      <c r="B242" s="1"/>
      <c r="C242" s="6" t="s">
        <v>135</v>
      </c>
      <c r="D242" s="1"/>
      <c r="E242" s="1"/>
      <c r="F242" s="1"/>
      <c r="G242" s="1"/>
      <c r="H242" s="1"/>
      <c r="I242" s="94"/>
      <c r="J242" s="94"/>
      <c r="K242" s="97"/>
      <c r="L242" s="1"/>
      <c r="M242" s="25" t="s">
        <v>494</v>
      </c>
      <c r="N242" s="24">
        <f>IF(D5="Professore Ordinario",1,0)</f>
        <v>0</v>
      </c>
      <c r="O242" s="24">
        <f>IF(D5="Professore Straordinario a tempo determinato",1,0)</f>
        <v>0</v>
      </c>
      <c r="P242" s="24">
        <f>IF(D5="Professore Associato",1,0)</f>
        <v>0</v>
      </c>
      <c r="Q242" s="24">
        <f>IF(D5="Ricercatore a tempo indeterminato",1,0)</f>
        <v>0</v>
      </c>
      <c r="R242" s="24">
        <f>IF(D5="Ricercatore a tempo determinato - tipo A",1,0)</f>
        <v>0</v>
      </c>
      <c r="S242" s="24">
        <f>IF(D5="Ricercatore a tempo determinato - tipo B",1,0)</f>
        <v>0</v>
      </c>
      <c r="T242" s="24">
        <f>IF(D5="Assegnista di ricerca",1,0)</f>
        <v>0</v>
      </c>
      <c r="U242" s="24">
        <f>IF(D5="Professore a contratto",1,0)</f>
        <v>0</v>
      </c>
      <c r="V242" s="1"/>
    </row>
    <row r="243" spans="2:22" ht="12.75" hidden="1" customHeight="1">
      <c r="B243" s="1"/>
      <c r="C243" s="6" t="s">
        <v>136</v>
      </c>
      <c r="D243" s="1"/>
      <c r="E243" s="1"/>
      <c r="F243" s="1"/>
      <c r="G243" s="1"/>
      <c r="H243" s="1"/>
      <c r="I243" s="94"/>
      <c r="J243" s="94"/>
      <c r="K243" s="9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>
      <c r="B244" s="1"/>
      <c r="C244" s="6" t="s">
        <v>137</v>
      </c>
      <c r="D244" s="1"/>
      <c r="E244" s="1"/>
      <c r="F244" s="1"/>
      <c r="G244" s="1"/>
      <c r="H244" s="1"/>
      <c r="I244" s="94"/>
      <c r="J244" s="94"/>
      <c r="K244" s="97"/>
      <c r="L244" s="1"/>
      <c r="M244" s="89" t="s">
        <v>528</v>
      </c>
      <c r="N244" s="86" t="s">
        <v>379</v>
      </c>
      <c r="O244" s="86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>
      <c r="B245" s="1"/>
      <c r="C245" s="6" t="s">
        <v>138</v>
      </c>
      <c r="D245" s="1"/>
      <c r="E245" s="1"/>
      <c r="F245" s="1"/>
      <c r="G245" s="1"/>
      <c r="H245" s="1"/>
      <c r="I245" s="94"/>
      <c r="J245" s="94"/>
      <c r="K245" s="97"/>
      <c r="L245" s="1"/>
      <c r="M245" s="90"/>
      <c r="N245" s="87"/>
      <c r="O245" s="87"/>
      <c r="P245" s="1"/>
      <c r="Q245" s="1"/>
      <c r="R245" s="1"/>
      <c r="S245" s="1"/>
      <c r="T245" s="1"/>
      <c r="U245" s="1"/>
      <c r="V245" s="1"/>
    </row>
    <row r="246" spans="2:22" ht="12.75" hidden="1" customHeight="1">
      <c r="B246" s="1"/>
      <c r="C246" s="6" t="s">
        <v>139</v>
      </c>
      <c r="D246" s="1"/>
      <c r="E246" s="1"/>
      <c r="F246" s="1"/>
      <c r="G246" s="1"/>
      <c r="H246" s="1"/>
      <c r="I246" s="95"/>
      <c r="J246" s="95"/>
      <c r="K246" s="98"/>
      <c r="L246" s="1"/>
      <c r="M246" s="91"/>
      <c r="N246" s="88"/>
      <c r="O246" s="88"/>
      <c r="P246" s="1"/>
      <c r="Q246" s="1"/>
      <c r="R246" s="1"/>
      <c r="S246" s="1"/>
      <c r="T246" s="1"/>
      <c r="U246" s="1"/>
      <c r="V246" s="1"/>
    </row>
    <row r="247" spans="2:22" ht="12.75" hidden="1" customHeight="1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25" t="s">
        <v>494</v>
      </c>
      <c r="N247" s="24">
        <f>IF(D10="Settore bibliometrico",1,0)</f>
        <v>0</v>
      </c>
      <c r="O247" s="24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hidden="1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hidden="1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hidden="1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hidden="1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hidden="1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hidden="1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hidden="1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hidden="1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hidden="1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hidden="1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hidden="1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hidden="1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hidden="1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hidden="1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hidden="1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hidden="1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hidden="1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hidden="1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hidden="1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hidden="1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hidden="1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hidden="1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hidden="1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hidden="1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hidden="1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hidden="1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hidden="1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hidden="1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hidden="1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hidden="1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hidden="1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hidden="1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hidden="1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hidden="1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hidden="1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hidden="1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hidden="1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hidden="1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hidden="1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hidden="1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hidden="1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hidden="1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hidden="1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hidden="1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hidden="1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hidden="1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hidden="1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hidden="1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hidden="1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hidden="1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hidden="1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hidden="1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hidden="1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sheetProtection sheet="1" objects="1" scenarios="1" selectLockedCells="1"/>
  <protectedRanges>
    <protectedRange sqref="B78:G84" name="Intervallo12"/>
    <protectedRange sqref="B62:F68" name="Intervallo10"/>
    <protectedRange sqref="B43:L54" name="Intervallo8"/>
    <protectedRange sqref="B35:F35" name="Intervallo6"/>
    <protectedRange sqref="B8:F10" name="Intervallo4"/>
    <protectedRange sqref="D5:F5" name="Intervallo2"/>
    <protectedRange sqref="B7:C7" name="Intervallo3"/>
    <protectedRange sqref="H13:O25 H12:P12 B12:G25" name="Intervallo5"/>
    <protectedRange sqref="C36:G41" name="Intervallo7"/>
    <protectedRange sqref="B56:D60" name="Intervallo9"/>
    <protectedRange sqref="B70:E76" name="Intervallo11"/>
    <protectedRange sqref="D3:F4" name="Intervallo2_1"/>
  </protectedRanges>
  <mergeCells count="183">
    <mergeCell ref="B2:C2"/>
    <mergeCell ref="B3:C3"/>
    <mergeCell ref="D3:F3"/>
    <mergeCell ref="B4:C4"/>
    <mergeCell ref="D4:F4"/>
    <mergeCell ref="B5:C5"/>
    <mergeCell ref="D5:F5"/>
    <mergeCell ref="B11:F11"/>
    <mergeCell ref="B12:O12"/>
    <mergeCell ref="C13:E13"/>
    <mergeCell ref="C14:E14"/>
    <mergeCell ref="C15:E15"/>
    <mergeCell ref="C16:E16"/>
    <mergeCell ref="B7:C7"/>
    <mergeCell ref="B8:C8"/>
    <mergeCell ref="D8:F8"/>
    <mergeCell ref="B9:C9"/>
    <mergeCell ref="D9:F9"/>
    <mergeCell ref="B10:C10"/>
    <mergeCell ref="D10:F10"/>
    <mergeCell ref="C23:E23"/>
    <mergeCell ref="C24:E24"/>
    <mergeCell ref="C25:E25"/>
    <mergeCell ref="B26:E26"/>
    <mergeCell ref="B35:G35"/>
    <mergeCell ref="D36:E36"/>
    <mergeCell ref="C17:E17"/>
    <mergeCell ref="C18:E18"/>
    <mergeCell ref="C19:E19"/>
    <mergeCell ref="C20:E20"/>
    <mergeCell ref="C21:E21"/>
    <mergeCell ref="C22:E22"/>
    <mergeCell ref="B43:L43"/>
    <mergeCell ref="C44:F44"/>
    <mergeCell ref="C45:F45"/>
    <mergeCell ref="C46:F46"/>
    <mergeCell ref="C47:F47"/>
    <mergeCell ref="C48:F48"/>
    <mergeCell ref="D37:E37"/>
    <mergeCell ref="D38:E38"/>
    <mergeCell ref="D39:E39"/>
    <mergeCell ref="D40:E40"/>
    <mergeCell ref="D41:E41"/>
    <mergeCell ref="B42:E42"/>
    <mergeCell ref="B55:E55"/>
    <mergeCell ref="B56:D56"/>
    <mergeCell ref="B62:F62"/>
    <mergeCell ref="C63:E63"/>
    <mergeCell ref="C64:E64"/>
    <mergeCell ref="C65:E65"/>
    <mergeCell ref="C49:F49"/>
    <mergeCell ref="C50:F50"/>
    <mergeCell ref="C51:F51"/>
    <mergeCell ref="C52:F52"/>
    <mergeCell ref="C53:F53"/>
    <mergeCell ref="C54:F54"/>
    <mergeCell ref="C72:E72"/>
    <mergeCell ref="C73:E73"/>
    <mergeCell ref="C74:E74"/>
    <mergeCell ref="C75:E75"/>
    <mergeCell ref="C76:E76"/>
    <mergeCell ref="B78:G78"/>
    <mergeCell ref="C66:E66"/>
    <mergeCell ref="C67:E67"/>
    <mergeCell ref="C68:E68"/>
    <mergeCell ref="B69:E69"/>
    <mergeCell ref="B70:E70"/>
    <mergeCell ref="C71:E71"/>
    <mergeCell ref="B85:E85"/>
    <mergeCell ref="I89:I91"/>
    <mergeCell ref="J89:J91"/>
    <mergeCell ref="K89:K91"/>
    <mergeCell ref="L89:L91"/>
    <mergeCell ref="M89:M91"/>
    <mergeCell ref="C79:E79"/>
    <mergeCell ref="C80:E80"/>
    <mergeCell ref="C81:E81"/>
    <mergeCell ref="C82:E82"/>
    <mergeCell ref="C83:E83"/>
    <mergeCell ref="C84:E84"/>
    <mergeCell ref="Z89:Z91"/>
    <mergeCell ref="AA89:AA91"/>
    <mergeCell ref="AB89:AB91"/>
    <mergeCell ref="AC89:AC91"/>
    <mergeCell ref="I108:I110"/>
    <mergeCell ref="J108:J110"/>
    <mergeCell ref="K108:K110"/>
    <mergeCell ref="L108:L110"/>
    <mergeCell ref="M108:M110"/>
    <mergeCell ref="N108:N110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O108:O110"/>
    <mergeCell ref="P108:P110"/>
    <mergeCell ref="S108:S110"/>
    <mergeCell ref="I124:I126"/>
    <mergeCell ref="I128:I130"/>
    <mergeCell ref="J128:J130"/>
    <mergeCell ref="K128:K130"/>
    <mergeCell ref="L128:L130"/>
    <mergeCell ref="N128:N130"/>
    <mergeCell ref="O128:O130"/>
    <mergeCell ref="P128:P130"/>
    <mergeCell ref="Q128:Q130"/>
    <mergeCell ref="R128:R130"/>
    <mergeCell ref="S128:S130"/>
    <mergeCell ref="T128:T130"/>
    <mergeCell ref="J140:J142"/>
    <mergeCell ref="K140:K142"/>
    <mergeCell ref="L140:L142"/>
    <mergeCell ref="M140:M142"/>
    <mergeCell ref="N140:N142"/>
    <mergeCell ref="O140:O142"/>
    <mergeCell ref="P140:P142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S151:S153"/>
    <mergeCell ref="T151:T153"/>
    <mergeCell ref="U151:U153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I182:I184"/>
    <mergeCell ref="I187:I189"/>
    <mergeCell ref="J187:J189"/>
    <mergeCell ref="K187:K189"/>
    <mergeCell ref="L187:L189"/>
    <mergeCell ref="M187:M189"/>
    <mergeCell ref="Q151:Q153"/>
    <mergeCell ref="I226:I228"/>
    <mergeCell ref="J226:J228"/>
    <mergeCell ref="K226:K228"/>
    <mergeCell ref="L226:L228"/>
    <mergeCell ref="M226:M228"/>
    <mergeCell ref="I239:J246"/>
    <mergeCell ref="K239:K246"/>
    <mergeCell ref="M239:M241"/>
    <mergeCell ref="P199:P201"/>
    <mergeCell ref="I208:I210"/>
    <mergeCell ref="I213:I215"/>
    <mergeCell ref="J213:J215"/>
    <mergeCell ref="K213:K215"/>
    <mergeCell ref="L213:L215"/>
    <mergeCell ref="M213:M215"/>
    <mergeCell ref="N213:N215"/>
    <mergeCell ref="J199:J201"/>
    <mergeCell ref="K199:K201"/>
    <mergeCell ref="L199:L201"/>
    <mergeCell ref="M199:M201"/>
    <mergeCell ref="N199:N201"/>
    <mergeCell ref="O199:O201"/>
    <mergeCell ref="T239:T241"/>
    <mergeCell ref="U239:U241"/>
    <mergeCell ref="M244:M246"/>
    <mergeCell ref="N244:N246"/>
    <mergeCell ref="O244:O246"/>
    <mergeCell ref="N239:N241"/>
    <mergeCell ref="O239:O241"/>
    <mergeCell ref="P239:P241"/>
    <mergeCell ref="Q239:Q241"/>
    <mergeCell ref="R239:R241"/>
    <mergeCell ref="S239:S241"/>
  </mergeCells>
  <dataValidations count="19">
    <dataValidation type="list" allowBlank="1" showInputMessage="1" showErrorMessage="1" sqref="L45:L54 G37:G41 G80:G84">
      <formula1>$F$109:$F$116</formula1>
    </dataValidation>
    <dataValidation type="list" allowBlank="1" showErrorMessage="1" sqref="J14:J25">
      <formula1>$F$109:$F$116</formula1>
    </dataValidation>
    <dataValidation type="list" allowBlank="1" showErrorMessage="1" sqref="C14:E25">
      <formula1>$F$171:$F$186</formula1>
    </dataValidation>
    <dataValidation type="list" allowBlank="1" showInputMessage="1" showErrorMessage="1" sqref="F80:F84">
      <formula1>$F$164:$F$168</formula1>
    </dataValidation>
    <dataValidation type="list" allowBlank="1" showInputMessage="1" showErrorMessage="1" sqref="F64:F68">
      <formula1>$F$157:$F$162</formula1>
    </dataValidation>
    <dataValidation type="list" allowBlank="1" showErrorMessage="1" sqref="D58:D60">
      <formula1>$F$151:$F$155</formula1>
    </dataValidation>
    <dataValidation type="list" allowBlank="1" showInputMessage="1" showErrorMessage="1" sqref="H45:H54">
      <formula1>$F$147:$F$149</formula1>
    </dataValidation>
    <dataValidation type="list" allowBlank="1" showInputMessage="1" showErrorMessage="1" sqref="C45:F54">
      <formula1>$F$137:$F$145</formula1>
    </dataValidation>
    <dataValidation type="list" allowBlank="1" showInputMessage="1" showErrorMessage="1" sqref="C37:C41">
      <formula1>$F$125:$F$127</formula1>
    </dataValidation>
    <dataValidation type="list" allowBlank="1" showInputMessage="1" showErrorMessage="1" sqref="O14:O25">
      <formula1>$F$121:$F$123</formula1>
    </dataValidation>
    <dataValidation type="list" allowBlank="1" showInputMessage="1" showErrorMessage="1" sqref="F37:F41">
      <formula1>$F$117:$F$119</formula1>
    </dataValidation>
    <dataValidation type="list" allowBlank="1" showErrorMessage="1" sqref="K14:N25">
      <formula1>$F$117:$F$119</formula1>
    </dataValidation>
    <dataValidation type="list" allowBlank="1" showErrorMessage="1" sqref="D10:F10">
      <formula1>$F$88:$F$90</formula1>
    </dataValidation>
    <dataValidation type="list" allowBlank="1" showErrorMessage="1" sqref="D9:F9">
      <formula1>$C$114:$C$484</formula1>
    </dataValidation>
    <dataValidation type="list" allowBlank="1" showInputMessage="1" showErrorMessage="1" sqref="D8:F8">
      <formula1>$C$98:$C$112</formula1>
    </dataValidation>
    <dataValidation type="list" allowBlank="1" showInputMessage="1" showErrorMessage="1" sqref="D5:F5">
      <formula1>$C$88:$C$96</formula1>
    </dataValidation>
    <dataValidation type="list" allowBlank="1" showInputMessage="1" showErrorMessage="1" sqref="D37:E41">
      <formula1>$F$129:$F$135</formula1>
    </dataValidation>
    <dataValidation type="list" allowBlank="1" showInputMessage="1" showErrorMessage="1" sqref="C58:C60">
      <formula1>$C$114:$C$484</formula1>
    </dataValidation>
    <dataValidation type="list" allowBlank="1" showInputMessage="1" showErrorMessage="1" sqref="F72:F76">
      <formula1>#REF!</formula1>
    </dataValidation>
  </dataValidations>
  <pageMargins left="0.19685039370078741" right="0.19685039370078741" top="0.21259842519685043" bottom="0.2125984251968504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MONITORAGGIO 2024</vt:lpstr>
      <vt:lpstr>SCHEDA MONITORAGGIO 2024 (BIS)</vt:lpstr>
      <vt:lpstr>SCHEDA MONITORAGGIO 2024 (TER)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Grafica</cp:lastModifiedBy>
  <dcterms:created xsi:type="dcterms:W3CDTF">2013-07-12T08:41:23Z</dcterms:created>
  <dcterms:modified xsi:type="dcterms:W3CDTF">2025-04-22T09:42:13Z</dcterms:modified>
</cp:coreProperties>
</file>