
<file path=[Content_Types].xml><?xml version="1.0" encoding="utf-8"?>
<Types xmlns="http://schemas.openxmlformats.org/package/2006/content-types">
  <Override PartName="/xl/charts/style29.xml" ContentType="application/vnd.ms-office.chartstyl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6.xml" ContentType="application/vnd.ms-office.chartstyle+xml"/>
  <Override PartName="/xl/charts/colors28.xml" ContentType="application/vnd.ms-office.chartcolorstyle+xml"/>
  <Override PartName="/xl/charts/colors17.xml" ContentType="application/vnd.ms-office.chartcolorstyle+xml"/>
  <Override PartName="/xl/charts/style18.xml" ContentType="application/vnd.ms-office.chartstyle+xml"/>
  <Override PartName="/xl/charts/style25.xml" ContentType="application/vnd.ms-office.chartstyle+xml"/>
  <Override PartName="/xl/charts/colors24.xml" ContentType="application/vnd.ms-office.chartcolorstyle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style14.xml" ContentType="application/vnd.ms-office.chartstyle+xml"/>
  <Override PartName="/xl/charts/style3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olors31.xml" ContentType="application/vnd.ms-office.chartcolorstyle+xml"/>
  <Override PartName="/xl/charts/style21.xml" ContentType="application/vnd.ms-office.chartstyle+xml"/>
  <Override PartName="/xl/charts/colors20.xml" ContentType="application/vnd.ms-office.chartcolorstyle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olors29.xml" ContentType="application/vnd.ms-office.chartcolorstyle+xml"/>
  <Override PartName="/xl/charts/style9.xml" ContentType="application/vnd.ms-office.chartstyle+xml"/>
  <Override PartName="/xl/charts/chart5.xml" ContentType="application/vnd.openxmlformats-officedocument.drawingml.chart+xml"/>
  <Override PartName="/xl/charts/style7.xml" ContentType="application/vnd.ms-office.chartstyle+xml"/>
  <Override PartName="/xl/charts/style19.xml" ContentType="application/vnd.ms-office.chartstyle+xml"/>
  <Override PartName="/xl/charts/colors27.xml" ContentType="application/vnd.ms-office.chartcolorstyle+xml"/>
  <Override PartName="/xl/charts/style28.xml" ContentType="application/vnd.ms-office.chartstyle+xml"/>
  <Override PartName="/xl/charts/colors18.xml" ContentType="application/vnd.ms-office.chartcolorstyle+xml"/>
  <Override PartName="/xl/charts/chart3.xml" ContentType="application/vnd.openxmlformats-officedocument.drawingml.chart+xml"/>
  <Default Extension="jpeg" ContentType="image/jpeg"/>
  <Override PartName="/xl/drawings/drawing5.xml" ContentType="application/vnd.openxmlformats-officedocument.drawingml.chartshapes+xml"/>
  <Override PartName="/xl/charts/style5.xml" ContentType="application/vnd.ms-office.chartstyle+xml"/>
  <Override PartName="/xl/charts/style17.xml" ContentType="application/vnd.ms-office.chartstyle+xml"/>
  <Override PartName="/xl/charts/colors25.xml" ContentType="application/vnd.ms-office.chartcolorstyle+xml"/>
  <Override PartName="/xl/charts/style26.xml" ContentType="application/vnd.ms-office.chartstyle+xml"/>
  <Override PartName="/xl/charts/colors34.xml" ContentType="application/vnd.ms-office.chartcolor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olors8.xml" ContentType="application/vnd.ms-office.chartcolorstyle+xml"/>
  <Override PartName="/xl/charts/style3.xml" ContentType="application/vnd.ms-office.chartstyle+xml"/>
  <Override PartName="/xl/charts/style3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colors23.xml" ContentType="application/vnd.ms-office.chartcolorstyle+xml"/>
  <Override PartName="/xl/charts/style24.xml" ContentType="application/vnd.ms-office.chartstyle+xml"/>
  <Override PartName="/xl/charts/colors32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Default Extension="wdp" ContentType="image/vnd.ms-photo"/>
  <Override PartName="/xl/charts/colors6.xml" ContentType="application/vnd.ms-office.chartcolorstyle+xml"/>
  <Override PartName="/xl/charts/style31.xml" ContentType="application/vnd.ms-office.chartstyle+xml"/>
  <Override PartName="/xl/charts/colors12.xml" ContentType="application/vnd.ms-office.chartcolorstyle+xml"/>
  <Override PartName="/xl/charts/style13.xml" ContentType="application/vnd.ms-office.chartstyle+xml"/>
  <Override PartName="/xl/charts/colors21.xml" ContentType="application/vnd.ms-office.chartcolorstyle+xml"/>
  <Override PartName="/xl/charts/style22.xml" ContentType="application/vnd.ms-office.chartstyle+xml"/>
  <Override PartName="/xl/charts/colors30.xml" ContentType="application/vnd.ms-office.chartcolorsty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theme/theme1.xml" ContentType="application/vnd.openxmlformats-officedocument.theme+xml"/>
  <Override PartName="/xl/charts/style27.xml" ContentType="application/vnd.ms-office.chart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26.xml" ContentType="application/vnd.ms-office.chartcolor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charts/chart29.xml" ContentType="application/vnd.openxmlformats-officedocument.drawingml.chart+xml"/>
  <Override PartName="/xl/charts/colors33.xml" ContentType="application/vnd.ms-office.chartcolorstyle+xml"/>
  <Override PartName="/xl/charts/style34.xml" ContentType="application/vnd.ms-office.chartstyle+xml"/>
  <Override PartName="/xl/charts/style23.xml" ContentType="application/vnd.ms-office.chartstyle+xml"/>
  <Override PartName="/xl/charts/colors22.xml" ContentType="application/vnd.ms-office.chartcolorstyle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olors7.xml" ContentType="application/vnd.ms-office.chartcolorstyle+xml"/>
  <Override PartName="/xl/charts/style12.xml" ContentType="application/vnd.ms-office.chartstyle+xml"/>
  <Override PartName="/xl/charts/style30.xml" ContentType="application/vnd.ms-office.chartstyle+xml"/>
  <Override PartName="/xl/charts/colors1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/>
  <workbookProtection lockStructure="1"/>
  <bookViews>
    <workbookView xWindow="0" yWindow="0" windowWidth="19200" windowHeight="6936"/>
  </bookViews>
  <sheets>
    <sheet name="SCHEDA MONITORAGGIO 2024" sheetId="5" r:id="rId1"/>
    <sheet name="SCHEDA MONITORAGGIO 2024 BIS" sheetId="10" r:id="rId2"/>
    <sheet name="SCHEDA MONITORAGGIO 2024 TER" sheetId="11" r:id="rId3"/>
    <sheet name="Sintesi Attività del Docente" sheetId="12" r:id="rId4"/>
  </sheets>
  <calcPr calcId="124519"/>
  <extLst>
    <ext uri="GoogleSheetsCustomDataVersion1">
      <go:sheetsCustomData xmlns:go="http://customooxmlschemas.google.com/" r:id="" roundtripDataSignature="AMtx7mjDwWfJtuNv3rFNJCBagyP+b/hIvg=="/>
    </ext>
  </extLst>
</workbook>
</file>

<file path=xl/calcChain.xml><?xml version="1.0" encoding="utf-8"?>
<calcChain xmlns="http://schemas.openxmlformats.org/spreadsheetml/2006/main">
  <c r="L203" i="11"/>
  <c r="L204"/>
  <c r="L205"/>
  <c r="L206"/>
  <c r="L202"/>
  <c r="L203" i="10"/>
  <c r="L204"/>
  <c r="L205"/>
  <c r="L206"/>
  <c r="L202"/>
  <c r="L206" i="5"/>
  <c r="L205"/>
  <c r="L204"/>
  <c r="L203"/>
  <c r="L202"/>
  <c r="A5" i="12" l="1"/>
  <c r="J92" i="5" l="1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J111"/>
  <c r="K111"/>
  <c r="L111"/>
  <c r="M111"/>
  <c r="N111"/>
  <c r="O111"/>
  <c r="P111"/>
  <c r="T111"/>
  <c r="T123" s="1"/>
  <c r="U111"/>
  <c r="V111"/>
  <c r="V123" s="1"/>
  <c r="W111"/>
  <c r="J112"/>
  <c r="K112"/>
  <c r="L112"/>
  <c r="M112"/>
  <c r="N112"/>
  <c r="O112"/>
  <c r="P112"/>
  <c r="T112"/>
  <c r="U112"/>
  <c r="V112"/>
  <c r="W112"/>
  <c r="J113"/>
  <c r="K113"/>
  <c r="L113"/>
  <c r="M113"/>
  <c r="N113"/>
  <c r="O113"/>
  <c r="P113"/>
  <c r="T113"/>
  <c r="U113"/>
  <c r="V113"/>
  <c r="W113"/>
  <c r="J114"/>
  <c r="K114"/>
  <c r="L114"/>
  <c r="M114"/>
  <c r="N114"/>
  <c r="O114"/>
  <c r="P114"/>
  <c r="T114"/>
  <c r="U114"/>
  <c r="V114"/>
  <c r="W114"/>
  <c r="J115"/>
  <c r="K115"/>
  <c r="L115"/>
  <c r="M115"/>
  <c r="N115"/>
  <c r="O115"/>
  <c r="P115"/>
  <c r="T115"/>
  <c r="U115"/>
  <c r="V115"/>
  <c r="W115"/>
  <c r="J116"/>
  <c r="K116"/>
  <c r="L116"/>
  <c r="M116"/>
  <c r="N116"/>
  <c r="O116"/>
  <c r="P116"/>
  <c r="T116"/>
  <c r="U116"/>
  <c r="V116"/>
  <c r="W116"/>
  <c r="J117"/>
  <c r="K117"/>
  <c r="L117"/>
  <c r="M117"/>
  <c r="N117"/>
  <c r="O117"/>
  <c r="P117"/>
  <c r="T117"/>
  <c r="U117"/>
  <c r="V117"/>
  <c r="W117"/>
  <c r="J118"/>
  <c r="K118"/>
  <c r="L118"/>
  <c r="M118"/>
  <c r="N118"/>
  <c r="O118"/>
  <c r="P118"/>
  <c r="T118"/>
  <c r="U118"/>
  <c r="V118"/>
  <c r="W118"/>
  <c r="J119"/>
  <c r="K119"/>
  <c r="L119"/>
  <c r="M119"/>
  <c r="N119"/>
  <c r="O119"/>
  <c r="P119"/>
  <c r="T119"/>
  <c r="U119"/>
  <c r="V119"/>
  <c r="W119"/>
  <c r="J120"/>
  <c r="K120"/>
  <c r="L120"/>
  <c r="M120"/>
  <c r="N120"/>
  <c r="O120"/>
  <c r="P120"/>
  <c r="T120"/>
  <c r="U120"/>
  <c r="V120"/>
  <c r="W120"/>
  <c r="J121"/>
  <c r="K121"/>
  <c r="L121"/>
  <c r="M121"/>
  <c r="N121"/>
  <c r="O121"/>
  <c r="P121"/>
  <c r="T121"/>
  <c r="U121"/>
  <c r="V121"/>
  <c r="W121"/>
  <c r="J122"/>
  <c r="K122"/>
  <c r="L122"/>
  <c r="M122"/>
  <c r="N122"/>
  <c r="O122"/>
  <c r="P122"/>
  <c r="T122"/>
  <c r="U122"/>
  <c r="V122"/>
  <c r="W122"/>
  <c r="U123"/>
  <c r="W123"/>
  <c r="J131"/>
  <c r="K131"/>
  <c r="L131"/>
  <c r="O131"/>
  <c r="P131"/>
  <c r="Q131"/>
  <c r="R131"/>
  <c r="S131"/>
  <c r="T131"/>
  <c r="J132"/>
  <c r="K132"/>
  <c r="L132"/>
  <c r="O132"/>
  <c r="P132"/>
  <c r="Q132"/>
  <c r="R132"/>
  <c r="S132"/>
  <c r="T132"/>
  <c r="J133"/>
  <c r="K133"/>
  <c r="L133"/>
  <c r="O133"/>
  <c r="P133"/>
  <c r="Q133"/>
  <c r="R133"/>
  <c r="S133"/>
  <c r="T133"/>
  <c r="J134"/>
  <c r="K134"/>
  <c r="L134"/>
  <c r="O134"/>
  <c r="P134"/>
  <c r="Q134"/>
  <c r="R134"/>
  <c r="S134"/>
  <c r="T134"/>
  <c r="J135"/>
  <c r="K135"/>
  <c r="L135"/>
  <c r="O135"/>
  <c r="P135"/>
  <c r="Q135"/>
  <c r="R135"/>
  <c r="S135"/>
  <c r="T135"/>
  <c r="J143"/>
  <c r="K143"/>
  <c r="L143"/>
  <c r="M143"/>
  <c r="N143"/>
  <c r="O143"/>
  <c r="P143"/>
  <c r="J144"/>
  <c r="K144"/>
  <c r="L144"/>
  <c r="M144"/>
  <c r="N144"/>
  <c r="O144"/>
  <c r="P144"/>
  <c r="J145"/>
  <c r="K145"/>
  <c r="L145"/>
  <c r="M145"/>
  <c r="N145"/>
  <c r="O145"/>
  <c r="P145"/>
  <c r="J146"/>
  <c r="K146"/>
  <c r="L146"/>
  <c r="M146"/>
  <c r="N146"/>
  <c r="O146"/>
  <c r="P146"/>
  <c r="J147"/>
  <c r="K147"/>
  <c r="L147"/>
  <c r="M147"/>
  <c r="N147"/>
  <c r="O147"/>
  <c r="P147"/>
  <c r="P148"/>
  <c r="J154"/>
  <c r="K154"/>
  <c r="L154"/>
  <c r="M154"/>
  <c r="N154"/>
  <c r="O154"/>
  <c r="P154"/>
  <c r="Q154"/>
  <c r="T154"/>
  <c r="U154"/>
  <c r="J155"/>
  <c r="K155"/>
  <c r="L155"/>
  <c r="M155"/>
  <c r="N155"/>
  <c r="O155"/>
  <c r="P155"/>
  <c r="Q155"/>
  <c r="T155"/>
  <c r="U155"/>
  <c r="J156"/>
  <c r="K156"/>
  <c r="L156"/>
  <c r="M156"/>
  <c r="N156"/>
  <c r="O156"/>
  <c r="P156"/>
  <c r="Q156"/>
  <c r="T156"/>
  <c r="U156"/>
  <c r="J157"/>
  <c r="K157"/>
  <c r="L157"/>
  <c r="M157"/>
  <c r="N157"/>
  <c r="O157"/>
  <c r="P157"/>
  <c r="Q157"/>
  <c r="T157"/>
  <c r="U157"/>
  <c r="J158"/>
  <c r="K158"/>
  <c r="L158"/>
  <c r="M158"/>
  <c r="N158"/>
  <c r="O158"/>
  <c r="P158"/>
  <c r="Q158"/>
  <c r="T158"/>
  <c r="U158"/>
  <c r="J159"/>
  <c r="K159"/>
  <c r="L159"/>
  <c r="M159"/>
  <c r="N159"/>
  <c r="O159"/>
  <c r="P159"/>
  <c r="Q159"/>
  <c r="T159"/>
  <c r="U159"/>
  <c r="J160"/>
  <c r="K160"/>
  <c r="L160"/>
  <c r="M160"/>
  <c r="N160"/>
  <c r="O160"/>
  <c r="P160"/>
  <c r="Q160"/>
  <c r="T160"/>
  <c r="U160"/>
  <c r="J161"/>
  <c r="K161"/>
  <c r="L161"/>
  <c r="M161"/>
  <c r="N161"/>
  <c r="O161"/>
  <c r="P161"/>
  <c r="Q161"/>
  <c r="T161"/>
  <c r="U161"/>
  <c r="J162"/>
  <c r="K162"/>
  <c r="L162"/>
  <c r="M162"/>
  <c r="N162"/>
  <c r="O162"/>
  <c r="P162"/>
  <c r="Q162"/>
  <c r="T162"/>
  <c r="U162"/>
  <c r="J163"/>
  <c r="K163"/>
  <c r="L163"/>
  <c r="M163"/>
  <c r="N163"/>
  <c r="O163"/>
  <c r="P163"/>
  <c r="Q163"/>
  <c r="T163"/>
  <c r="U163"/>
  <c r="J171"/>
  <c r="K171"/>
  <c r="L171"/>
  <c r="M171"/>
  <c r="N171"/>
  <c r="O171"/>
  <c r="P171"/>
  <c r="J172"/>
  <c r="K172"/>
  <c r="L172"/>
  <c r="M172"/>
  <c r="N172"/>
  <c r="O172"/>
  <c r="P172"/>
  <c r="J173"/>
  <c r="K173"/>
  <c r="L173"/>
  <c r="M173"/>
  <c r="N173"/>
  <c r="O173"/>
  <c r="P173"/>
  <c r="J174"/>
  <c r="K174"/>
  <c r="L174"/>
  <c r="M174"/>
  <c r="N174"/>
  <c r="O174"/>
  <c r="P174"/>
  <c r="J175"/>
  <c r="K175"/>
  <c r="L175"/>
  <c r="M175"/>
  <c r="N175"/>
  <c r="O175"/>
  <c r="P175"/>
  <c r="J176"/>
  <c r="K176"/>
  <c r="L176"/>
  <c r="M176"/>
  <c r="N176"/>
  <c r="O176"/>
  <c r="P176"/>
  <c r="J177"/>
  <c r="K177"/>
  <c r="L177"/>
  <c r="M177"/>
  <c r="N177"/>
  <c r="O177"/>
  <c r="P177"/>
  <c r="J178"/>
  <c r="K178"/>
  <c r="L178"/>
  <c r="M178"/>
  <c r="N178"/>
  <c r="O178"/>
  <c r="P178"/>
  <c r="J179"/>
  <c r="K179"/>
  <c r="L179"/>
  <c r="M179"/>
  <c r="N179"/>
  <c r="O179"/>
  <c r="P179"/>
  <c r="J180"/>
  <c r="K180"/>
  <c r="L180"/>
  <c r="M180"/>
  <c r="N180"/>
  <c r="O180"/>
  <c r="P180"/>
  <c r="K181"/>
  <c r="BA2" i="12" s="1"/>
  <c r="J190" i="5"/>
  <c r="K190"/>
  <c r="L190"/>
  <c r="M190"/>
  <c r="J191"/>
  <c r="K191"/>
  <c r="L191"/>
  <c r="M191"/>
  <c r="J192"/>
  <c r="J195" s="1"/>
  <c r="BG2" i="12" s="1"/>
  <c r="K192" i="5"/>
  <c r="L192"/>
  <c r="M192"/>
  <c r="J193"/>
  <c r="K193"/>
  <c r="L193"/>
  <c r="M193"/>
  <c r="J194"/>
  <c r="K194"/>
  <c r="L194"/>
  <c r="M194"/>
  <c r="J202"/>
  <c r="K202"/>
  <c r="M202"/>
  <c r="N202"/>
  <c r="O202"/>
  <c r="P202"/>
  <c r="J203"/>
  <c r="K203"/>
  <c r="M203"/>
  <c r="N203"/>
  <c r="O203"/>
  <c r="P203"/>
  <c r="J204"/>
  <c r="K204"/>
  <c r="M204"/>
  <c r="N204"/>
  <c r="O204"/>
  <c r="P204"/>
  <c r="J205"/>
  <c r="K205"/>
  <c r="M205"/>
  <c r="N205"/>
  <c r="O205"/>
  <c r="P205"/>
  <c r="J206"/>
  <c r="K206"/>
  <c r="M206"/>
  <c r="N206"/>
  <c r="O206"/>
  <c r="P206"/>
  <c r="J216"/>
  <c r="K216"/>
  <c r="L216"/>
  <c r="M216"/>
  <c r="N216"/>
  <c r="J217"/>
  <c r="K217"/>
  <c r="L217"/>
  <c r="M217"/>
  <c r="N217"/>
  <c r="J218"/>
  <c r="K218"/>
  <c r="L218"/>
  <c r="M218"/>
  <c r="N218"/>
  <c r="J219"/>
  <c r="K219"/>
  <c r="L219"/>
  <c r="M219"/>
  <c r="N219"/>
  <c r="J220"/>
  <c r="K220"/>
  <c r="L220"/>
  <c r="M220"/>
  <c r="N220"/>
  <c r="J229"/>
  <c r="J232" s="1"/>
  <c r="K229"/>
  <c r="K232" s="1"/>
  <c r="L229"/>
  <c r="M229"/>
  <c r="M232" s="1"/>
  <c r="J230"/>
  <c r="K230"/>
  <c r="L230"/>
  <c r="M230"/>
  <c r="J231"/>
  <c r="K231"/>
  <c r="L231"/>
  <c r="M231"/>
  <c r="L232"/>
  <c r="N242"/>
  <c r="O242"/>
  <c r="P242"/>
  <c r="Q242"/>
  <c r="R242"/>
  <c r="S242"/>
  <c r="T242"/>
  <c r="U242"/>
  <c r="N247"/>
  <c r="O247"/>
  <c r="AH4" i="12"/>
  <c r="AH3"/>
  <c r="AG4"/>
  <c r="AG3"/>
  <c r="AF3"/>
  <c r="AF4"/>
  <c r="AE4"/>
  <c r="AE3"/>
  <c r="AE2"/>
  <c r="AH2"/>
  <c r="AG2"/>
  <c r="AF2"/>
  <c r="P164" i="5" l="1"/>
  <c r="AW2" i="12" s="1"/>
  <c r="L195" i="5"/>
  <c r="BI2" i="12" s="1"/>
  <c r="K195" i="5"/>
  <c r="M195"/>
  <c r="BJ2" i="12" s="1"/>
  <c r="J136" i="5"/>
  <c r="R136"/>
  <c r="AA104"/>
  <c r="U2" i="12" s="1"/>
  <c r="Z104" i="5"/>
  <c r="T2" i="12" s="1"/>
  <c r="AC104" i="5"/>
  <c r="W2" i="12" s="1"/>
  <c r="Y104" i="5"/>
  <c r="S2" i="12" s="1"/>
  <c r="U164" i="5"/>
  <c r="BS2" i="12" s="1"/>
  <c r="K164" i="5"/>
  <c r="AR2" i="12" s="1"/>
  <c r="J221" i="5"/>
  <c r="O181"/>
  <c r="BE2" i="12" s="1"/>
  <c r="O164" i="5"/>
  <c r="AV2" i="12" s="1"/>
  <c r="T136" i="5"/>
  <c r="P136"/>
  <c r="AH11" i="12"/>
  <c r="K207" i="5"/>
  <c r="BM2" i="12" s="1"/>
  <c r="L164" i="5"/>
  <c r="AS2" i="12" s="1"/>
  <c r="AB104" i="5"/>
  <c r="V2" i="12" s="1"/>
  <c r="O207" i="5"/>
  <c r="BQ2" i="12" s="1"/>
  <c r="L148" i="5"/>
  <c r="AL2" i="12" s="1"/>
  <c r="M221" i="5"/>
  <c r="N221"/>
  <c r="S136"/>
  <c r="O136"/>
  <c r="AG11" i="12"/>
  <c r="AF11"/>
  <c r="AE11"/>
  <c r="AF5"/>
  <c r="K221" i="5"/>
  <c r="P207"/>
  <c r="L207"/>
  <c r="BN2" i="12" s="1"/>
  <c r="P181" i="5"/>
  <c r="L181"/>
  <c r="BB2" i="12" s="1"/>
  <c r="N148" i="5"/>
  <c r="AN2" i="12" s="1"/>
  <c r="J148" i="5"/>
  <c r="L136"/>
  <c r="L221"/>
  <c r="T164"/>
  <c r="BR2" i="12" s="1"/>
  <c r="N164" i="5"/>
  <c r="AU2" i="12" s="1"/>
  <c r="J164" i="5"/>
  <c r="AQ2" i="12" s="1"/>
  <c r="M148" i="5"/>
  <c r="AM2" i="12" s="1"/>
  <c r="N207" i="5"/>
  <c r="BP2" i="12" s="1"/>
  <c r="J207" i="5"/>
  <c r="Q164"/>
  <c r="AX2" i="12" s="1"/>
  <c r="M164" i="5"/>
  <c r="AT2" i="12" s="1"/>
  <c r="M207" i="5"/>
  <c r="BO2" i="12" s="1"/>
  <c r="N181" i="5"/>
  <c r="BD2" i="12" s="1"/>
  <c r="J181" i="5"/>
  <c r="M181"/>
  <c r="BC2" i="12" s="1"/>
  <c r="O148" i="5"/>
  <c r="AO2" i="12" s="1"/>
  <c r="K148" i="5"/>
  <c r="AK2" i="12" s="1"/>
  <c r="Q136" i="5"/>
  <c r="K136"/>
  <c r="P104"/>
  <c r="L104"/>
  <c r="AG5" i="12"/>
  <c r="AE5"/>
  <c r="AH5"/>
  <c r="O123" i="5"/>
  <c r="AD2" i="12" s="1"/>
  <c r="N123" i="5"/>
  <c r="AC2" i="12" s="1"/>
  <c r="J123" i="5"/>
  <c r="Y2" i="12" s="1"/>
  <c r="M123" i="5"/>
  <c r="AB2" i="12" s="1"/>
  <c r="P123" i="5"/>
  <c r="L123"/>
  <c r="AA2" i="12" s="1"/>
  <c r="K123" i="5"/>
  <c r="Z2" i="12" s="1"/>
  <c r="X104" i="5"/>
  <c r="T104"/>
  <c r="W104"/>
  <c r="S104"/>
  <c r="O104"/>
  <c r="K104"/>
  <c r="V104"/>
  <c r="R104"/>
  <c r="N104"/>
  <c r="J104"/>
  <c r="U104"/>
  <c r="Q104"/>
  <c r="M104"/>
  <c r="J196"/>
  <c r="BF2" i="12" s="1"/>
  <c r="BH2"/>
  <c r="O137" i="5" l="1"/>
  <c r="J137"/>
  <c r="J208"/>
  <c r="BK2" i="12" s="1"/>
  <c r="J182" i="5"/>
  <c r="AY2" i="12" s="1"/>
  <c r="J149" i="5"/>
  <c r="AI2" i="12" s="1"/>
  <c r="AJ2"/>
  <c r="BL2"/>
  <c r="J165" i="5"/>
  <c r="AP2" i="12" s="1"/>
  <c r="J222" i="5"/>
  <c r="AZ2" i="12"/>
  <c r="J124" i="5"/>
  <c r="X2" i="12" s="1"/>
  <c r="J105" i="5"/>
  <c r="AH12" i="12"/>
  <c r="AG12"/>
  <c r="AF12"/>
  <c r="AE12"/>
  <c r="D4" i="11"/>
  <c r="D3" i="10"/>
  <c r="D3" i="11"/>
  <c r="D4" i="10"/>
  <c r="K239" i="5" l="1"/>
  <c r="BT2" i="12" s="1"/>
  <c r="O247" i="11"/>
  <c r="N247"/>
  <c r="U242"/>
  <c r="T242"/>
  <c r="S242"/>
  <c r="R242"/>
  <c r="Q242"/>
  <c r="P242"/>
  <c r="O242"/>
  <c r="N242"/>
  <c r="M231"/>
  <c r="L231"/>
  <c r="K231"/>
  <c r="J231"/>
  <c r="M230"/>
  <c r="L230"/>
  <c r="K230"/>
  <c r="J230"/>
  <c r="M229"/>
  <c r="M232" s="1"/>
  <c r="L229"/>
  <c r="L232" s="1"/>
  <c r="K229"/>
  <c r="K232" s="1"/>
  <c r="J229"/>
  <c r="J232" s="1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16"/>
  <c r="M216"/>
  <c r="M221" s="1"/>
  <c r="L216"/>
  <c r="K216"/>
  <c r="J216"/>
  <c r="P206"/>
  <c r="O206"/>
  <c r="N206"/>
  <c r="M206"/>
  <c r="K206"/>
  <c r="J206"/>
  <c r="P205"/>
  <c r="O205"/>
  <c r="N205"/>
  <c r="M205"/>
  <c r="K205"/>
  <c r="J205"/>
  <c r="P204"/>
  <c r="O204"/>
  <c r="N204"/>
  <c r="M204"/>
  <c r="K204"/>
  <c r="J204"/>
  <c r="P203"/>
  <c r="O203"/>
  <c r="N203"/>
  <c r="M203"/>
  <c r="K203"/>
  <c r="J203"/>
  <c r="P202"/>
  <c r="O202"/>
  <c r="N202"/>
  <c r="M202"/>
  <c r="K202"/>
  <c r="J202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M195" s="1"/>
  <c r="BJ4" i="12" s="1"/>
  <c r="L190" i="11"/>
  <c r="L195" s="1"/>
  <c r="BI4" i="12" s="1"/>
  <c r="K190" i="11"/>
  <c r="K195" s="1"/>
  <c r="BH4" i="12" s="1"/>
  <c r="J190" i="11"/>
  <c r="J195" s="1"/>
  <c r="BG4" i="12" s="1"/>
  <c r="P180" i="11"/>
  <c r="O180"/>
  <c r="N180"/>
  <c r="M180"/>
  <c r="L180"/>
  <c r="K180"/>
  <c r="J180"/>
  <c r="P179"/>
  <c r="O179"/>
  <c r="N179"/>
  <c r="M179"/>
  <c r="L179"/>
  <c r="K179"/>
  <c r="J179"/>
  <c r="P178"/>
  <c r="O178"/>
  <c r="N178"/>
  <c r="M178"/>
  <c r="L178"/>
  <c r="K178"/>
  <c r="J178"/>
  <c r="P177"/>
  <c r="O177"/>
  <c r="N177"/>
  <c r="M177"/>
  <c r="L177"/>
  <c r="K177"/>
  <c r="J177"/>
  <c r="P176"/>
  <c r="O176"/>
  <c r="N176"/>
  <c r="M176"/>
  <c r="L176"/>
  <c r="K176"/>
  <c r="J176"/>
  <c r="P175"/>
  <c r="O175"/>
  <c r="N175"/>
  <c r="M175"/>
  <c r="L175"/>
  <c r="K175"/>
  <c r="J175"/>
  <c r="P174"/>
  <c r="O174"/>
  <c r="N174"/>
  <c r="M174"/>
  <c r="L174"/>
  <c r="K174"/>
  <c r="J174"/>
  <c r="P173"/>
  <c r="O173"/>
  <c r="N173"/>
  <c r="M173"/>
  <c r="L173"/>
  <c r="K173"/>
  <c r="J173"/>
  <c r="P172"/>
  <c r="O172"/>
  <c r="N172"/>
  <c r="M172"/>
  <c r="L172"/>
  <c r="K172"/>
  <c r="J172"/>
  <c r="P171"/>
  <c r="O171"/>
  <c r="N171"/>
  <c r="M171"/>
  <c r="M181" s="1"/>
  <c r="BC4" i="12" s="1"/>
  <c r="L171" i="11"/>
  <c r="K171"/>
  <c r="J171"/>
  <c r="U163"/>
  <c r="T163"/>
  <c r="Q163"/>
  <c r="P163"/>
  <c r="O163"/>
  <c r="N163"/>
  <c r="M163"/>
  <c r="L163"/>
  <c r="K163"/>
  <c r="J163"/>
  <c r="U162"/>
  <c r="T162"/>
  <c r="Q162"/>
  <c r="P162"/>
  <c r="O162"/>
  <c r="N162"/>
  <c r="M162"/>
  <c r="L162"/>
  <c r="K162"/>
  <c r="J162"/>
  <c r="U161"/>
  <c r="T161"/>
  <c r="Q161"/>
  <c r="P161"/>
  <c r="O161"/>
  <c r="N161"/>
  <c r="M161"/>
  <c r="L161"/>
  <c r="K161"/>
  <c r="J161"/>
  <c r="U160"/>
  <c r="T160"/>
  <c r="Q160"/>
  <c r="P160"/>
  <c r="O160"/>
  <c r="N160"/>
  <c r="M160"/>
  <c r="L160"/>
  <c r="K160"/>
  <c r="J160"/>
  <c r="U159"/>
  <c r="T159"/>
  <c r="Q159"/>
  <c r="P159"/>
  <c r="O159"/>
  <c r="N159"/>
  <c r="M159"/>
  <c r="L159"/>
  <c r="K159"/>
  <c r="J159"/>
  <c r="U158"/>
  <c r="T158"/>
  <c r="Q158"/>
  <c r="P158"/>
  <c r="O158"/>
  <c r="N158"/>
  <c r="M158"/>
  <c r="L158"/>
  <c r="K158"/>
  <c r="J158"/>
  <c r="U157"/>
  <c r="T157"/>
  <c r="Q157"/>
  <c r="P157"/>
  <c r="O157"/>
  <c r="N157"/>
  <c r="M157"/>
  <c r="L157"/>
  <c r="K157"/>
  <c r="J157"/>
  <c r="U156"/>
  <c r="T156"/>
  <c r="Q156"/>
  <c r="P156"/>
  <c r="O156"/>
  <c r="N156"/>
  <c r="M156"/>
  <c r="L156"/>
  <c r="K156"/>
  <c r="J156"/>
  <c r="U155"/>
  <c r="T155"/>
  <c r="Q155"/>
  <c r="P155"/>
  <c r="O155"/>
  <c r="N155"/>
  <c r="M155"/>
  <c r="L155"/>
  <c r="K155"/>
  <c r="J155"/>
  <c r="U154"/>
  <c r="T154"/>
  <c r="T164" s="1"/>
  <c r="BR4" i="12" s="1"/>
  <c r="Q154" i="11"/>
  <c r="Q164" s="1"/>
  <c r="AX4" i="12" s="1"/>
  <c r="P154" i="11"/>
  <c r="O154"/>
  <c r="N154"/>
  <c r="N164" s="1"/>
  <c r="AU4" i="12" s="1"/>
  <c r="M154" i="11"/>
  <c r="M164" s="1"/>
  <c r="AT4" i="12" s="1"/>
  <c r="L154" i="11"/>
  <c r="K154"/>
  <c r="J154"/>
  <c r="J164" s="1"/>
  <c r="P147"/>
  <c r="O147"/>
  <c r="N147"/>
  <c r="M147"/>
  <c r="L147"/>
  <c r="K147"/>
  <c r="J147"/>
  <c r="P146"/>
  <c r="O146"/>
  <c r="N146"/>
  <c r="M146"/>
  <c r="L146"/>
  <c r="K146"/>
  <c r="J146"/>
  <c r="P145"/>
  <c r="O145"/>
  <c r="N145"/>
  <c r="M145"/>
  <c r="L145"/>
  <c r="K145"/>
  <c r="J145"/>
  <c r="P144"/>
  <c r="O144"/>
  <c r="N144"/>
  <c r="M144"/>
  <c r="M148" s="1"/>
  <c r="AM4" i="12" s="1"/>
  <c r="L144" i="11"/>
  <c r="K144"/>
  <c r="J144"/>
  <c r="P143"/>
  <c r="P148" s="1"/>
  <c r="O143"/>
  <c r="N143"/>
  <c r="M143"/>
  <c r="L143"/>
  <c r="L148" s="1"/>
  <c r="AL4" i="12" s="1"/>
  <c r="K143" i="11"/>
  <c r="J143"/>
  <c r="T135"/>
  <c r="S135"/>
  <c r="R135"/>
  <c r="Q135"/>
  <c r="P135"/>
  <c r="O135"/>
  <c r="L135"/>
  <c r="K135"/>
  <c r="J135"/>
  <c r="T134"/>
  <c r="S134"/>
  <c r="R134"/>
  <c r="Q134"/>
  <c r="P134"/>
  <c r="O134"/>
  <c r="L134"/>
  <c r="K134"/>
  <c r="J134"/>
  <c r="T133"/>
  <c r="S133"/>
  <c r="R133"/>
  <c r="Q133"/>
  <c r="P133"/>
  <c r="O133"/>
  <c r="L133"/>
  <c r="K133"/>
  <c r="J133"/>
  <c r="T132"/>
  <c r="S132"/>
  <c r="R132"/>
  <c r="Q132"/>
  <c r="P132"/>
  <c r="O132"/>
  <c r="L132"/>
  <c r="K132"/>
  <c r="J132"/>
  <c r="T131"/>
  <c r="S131"/>
  <c r="S136" s="1"/>
  <c r="R131"/>
  <c r="Q131"/>
  <c r="P131"/>
  <c r="O131"/>
  <c r="O136" s="1"/>
  <c r="L131"/>
  <c r="K131"/>
  <c r="J131"/>
  <c r="W122"/>
  <c r="V122"/>
  <c r="U122"/>
  <c r="T122"/>
  <c r="P122"/>
  <c r="O122"/>
  <c r="N122"/>
  <c r="M122"/>
  <c r="L122"/>
  <c r="K122"/>
  <c r="J122"/>
  <c r="W121"/>
  <c r="V121"/>
  <c r="U121"/>
  <c r="T121"/>
  <c r="P121"/>
  <c r="O121"/>
  <c r="N121"/>
  <c r="M121"/>
  <c r="L121"/>
  <c r="K121"/>
  <c r="J121"/>
  <c r="W120"/>
  <c r="V120"/>
  <c r="U120"/>
  <c r="T120"/>
  <c r="P120"/>
  <c r="O120"/>
  <c r="N120"/>
  <c r="M120"/>
  <c r="L120"/>
  <c r="K120"/>
  <c r="J120"/>
  <c r="W119"/>
  <c r="V119"/>
  <c r="U119"/>
  <c r="T119"/>
  <c r="P119"/>
  <c r="O119"/>
  <c r="N119"/>
  <c r="M119"/>
  <c r="L119"/>
  <c r="K119"/>
  <c r="J119"/>
  <c r="W118"/>
  <c r="V118"/>
  <c r="U118"/>
  <c r="T118"/>
  <c r="P118"/>
  <c r="O118"/>
  <c r="N118"/>
  <c r="M118"/>
  <c r="L118"/>
  <c r="K118"/>
  <c r="J118"/>
  <c r="W117"/>
  <c r="V117"/>
  <c r="U117"/>
  <c r="T117"/>
  <c r="P117"/>
  <c r="O117"/>
  <c r="N117"/>
  <c r="M117"/>
  <c r="L117"/>
  <c r="K117"/>
  <c r="J117"/>
  <c r="W116"/>
  <c r="V116"/>
  <c r="U116"/>
  <c r="T116"/>
  <c r="P116"/>
  <c r="O116"/>
  <c r="N116"/>
  <c r="M116"/>
  <c r="L116"/>
  <c r="K116"/>
  <c r="J116"/>
  <c r="W115"/>
  <c r="V115"/>
  <c r="U115"/>
  <c r="T115"/>
  <c r="P115"/>
  <c r="O115"/>
  <c r="N115"/>
  <c r="M115"/>
  <c r="L115"/>
  <c r="K115"/>
  <c r="J115"/>
  <c r="W114"/>
  <c r="V114"/>
  <c r="U114"/>
  <c r="T114"/>
  <c r="P114"/>
  <c r="O114"/>
  <c r="N114"/>
  <c r="M114"/>
  <c r="L114"/>
  <c r="K114"/>
  <c r="J114"/>
  <c r="W113"/>
  <c r="V113"/>
  <c r="U113"/>
  <c r="T113"/>
  <c r="P113"/>
  <c r="O113"/>
  <c r="N113"/>
  <c r="M113"/>
  <c r="L113"/>
  <c r="K113"/>
  <c r="J113"/>
  <c r="W112"/>
  <c r="V112"/>
  <c r="U112"/>
  <c r="T112"/>
  <c r="P112"/>
  <c r="O112"/>
  <c r="N112"/>
  <c r="M112"/>
  <c r="L112"/>
  <c r="K112"/>
  <c r="J112"/>
  <c r="W111"/>
  <c r="W123" s="1"/>
  <c r="V111"/>
  <c r="V123" s="1"/>
  <c r="U111"/>
  <c r="U123" s="1"/>
  <c r="T111"/>
  <c r="T123" s="1"/>
  <c r="P111"/>
  <c r="O111"/>
  <c r="N111"/>
  <c r="M111"/>
  <c r="M123" s="1"/>
  <c r="AB4" i="12" s="1"/>
  <c r="L111" i="11"/>
  <c r="K111"/>
  <c r="J111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AC92"/>
  <c r="AC104" s="1"/>
  <c r="W4" i="12" s="1"/>
  <c r="AB92" i="11"/>
  <c r="AB104" s="1"/>
  <c r="V4" i="12" s="1"/>
  <c r="AA92" i="11"/>
  <c r="AA104" s="1"/>
  <c r="U4" i="12" s="1"/>
  <c r="Z92" i="11"/>
  <c r="Z104" s="1"/>
  <c r="T4" i="12" s="1"/>
  <c r="Y92" i="11"/>
  <c r="Y104" s="1"/>
  <c r="S4" i="12" s="1"/>
  <c r="X92" i="11"/>
  <c r="X104" s="1"/>
  <c r="R4" i="12" s="1"/>
  <c r="W92" i="11"/>
  <c r="W104" s="1"/>
  <c r="Q4" i="12" s="1"/>
  <c r="V92" i="11"/>
  <c r="V104" s="1"/>
  <c r="P4" i="12" s="1"/>
  <c r="U92" i="11"/>
  <c r="U104" s="1"/>
  <c r="O4" i="12" s="1"/>
  <c r="T92" i="11"/>
  <c r="T104" s="1"/>
  <c r="N4" i="12" s="1"/>
  <c r="S92" i="11"/>
  <c r="S104" s="1"/>
  <c r="M4" i="12" s="1"/>
  <c r="R92" i="11"/>
  <c r="R104" s="1"/>
  <c r="L4" i="12" s="1"/>
  <c r="Q92" i="11"/>
  <c r="Q104" s="1"/>
  <c r="K4" i="12" s="1"/>
  <c r="P92" i="11"/>
  <c r="P104" s="1"/>
  <c r="J4" i="12" s="1"/>
  <c r="O92" i="11"/>
  <c r="O104" s="1"/>
  <c r="I4" i="12" s="1"/>
  <c r="N92" i="11"/>
  <c r="N104" s="1"/>
  <c r="H4" i="12" s="1"/>
  <c r="M92" i="11"/>
  <c r="M104" s="1"/>
  <c r="G4" i="12" s="1"/>
  <c r="L92" i="11"/>
  <c r="L104" s="1"/>
  <c r="F4" i="12" s="1"/>
  <c r="K92" i="11"/>
  <c r="K104" s="1"/>
  <c r="E4" i="12" s="1"/>
  <c r="J92" i="11"/>
  <c r="J104" s="1"/>
  <c r="D4" i="12" s="1"/>
  <c r="B59" i="11"/>
  <c r="B46"/>
  <c r="B47" s="1"/>
  <c r="B48" s="1"/>
  <c r="B49" s="1"/>
  <c r="B50" s="1"/>
  <c r="B51" s="1"/>
  <c r="B52" s="1"/>
  <c r="B53" s="1"/>
  <c r="B54" s="1"/>
  <c r="B38"/>
  <c r="B39" s="1"/>
  <c r="B40" s="1"/>
  <c r="B15"/>
  <c r="B16" s="1"/>
  <c r="B17" s="1"/>
  <c r="B18" s="1"/>
  <c r="B19" s="1"/>
  <c r="B20" s="1"/>
  <c r="B21" s="1"/>
  <c r="B22" s="1"/>
  <c r="B23" s="1"/>
  <c r="B24" s="1"/>
  <c r="B25" s="1"/>
  <c r="O247" i="10"/>
  <c r="N247"/>
  <c r="U242"/>
  <c r="T242"/>
  <c r="S242"/>
  <c r="R242"/>
  <c r="Q242"/>
  <c r="P242"/>
  <c r="O242"/>
  <c r="N242"/>
  <c r="M231"/>
  <c r="L231"/>
  <c r="K231"/>
  <c r="J231"/>
  <c r="M230"/>
  <c r="L230"/>
  <c r="K230"/>
  <c r="J230"/>
  <c r="M229"/>
  <c r="M232" s="1"/>
  <c r="L229"/>
  <c r="L232" s="1"/>
  <c r="K229"/>
  <c r="K232" s="1"/>
  <c r="J229"/>
  <c r="J232" s="1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16"/>
  <c r="M216"/>
  <c r="L216"/>
  <c r="K216"/>
  <c r="J216"/>
  <c r="P206"/>
  <c r="O206"/>
  <c r="N206"/>
  <c r="M206"/>
  <c r="K206"/>
  <c r="J206"/>
  <c r="P205"/>
  <c r="O205"/>
  <c r="N205"/>
  <c r="M205"/>
  <c r="K205"/>
  <c r="J205"/>
  <c r="P204"/>
  <c r="O204"/>
  <c r="N204"/>
  <c r="M204"/>
  <c r="K204"/>
  <c r="J204"/>
  <c r="P203"/>
  <c r="O203"/>
  <c r="N203"/>
  <c r="M203"/>
  <c r="K203"/>
  <c r="J203"/>
  <c r="P202"/>
  <c r="O202"/>
  <c r="N202"/>
  <c r="M202"/>
  <c r="M207" s="1"/>
  <c r="BO3" i="12" s="1"/>
  <c r="K202" i="10"/>
  <c r="J202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M195" s="1"/>
  <c r="BJ3" i="12" s="1"/>
  <c r="L190" i="10"/>
  <c r="L195" s="1"/>
  <c r="BI3" i="12" s="1"/>
  <c r="K190" i="10"/>
  <c r="K195" s="1"/>
  <c r="BH3" i="12" s="1"/>
  <c r="J190" i="10"/>
  <c r="J195" s="1"/>
  <c r="BG3" i="12" s="1"/>
  <c r="P180" i="10"/>
  <c r="O180"/>
  <c r="N180"/>
  <c r="M180"/>
  <c r="L180"/>
  <c r="K180"/>
  <c r="J180"/>
  <c r="P179"/>
  <c r="O179"/>
  <c r="N179"/>
  <c r="M179"/>
  <c r="L179"/>
  <c r="K179"/>
  <c r="J179"/>
  <c r="P178"/>
  <c r="O178"/>
  <c r="N178"/>
  <c r="M178"/>
  <c r="L178"/>
  <c r="K178"/>
  <c r="J178"/>
  <c r="P177"/>
  <c r="O177"/>
  <c r="N177"/>
  <c r="M177"/>
  <c r="L177"/>
  <c r="K177"/>
  <c r="J177"/>
  <c r="P176"/>
  <c r="O176"/>
  <c r="N176"/>
  <c r="M176"/>
  <c r="L176"/>
  <c r="K176"/>
  <c r="J176"/>
  <c r="P175"/>
  <c r="O175"/>
  <c r="N175"/>
  <c r="M175"/>
  <c r="L175"/>
  <c r="K175"/>
  <c r="J175"/>
  <c r="P174"/>
  <c r="O174"/>
  <c r="N174"/>
  <c r="M174"/>
  <c r="L174"/>
  <c r="K174"/>
  <c r="J174"/>
  <c r="P173"/>
  <c r="O173"/>
  <c r="N173"/>
  <c r="M173"/>
  <c r="L173"/>
  <c r="K173"/>
  <c r="J173"/>
  <c r="P172"/>
  <c r="O172"/>
  <c r="N172"/>
  <c r="M172"/>
  <c r="L172"/>
  <c r="K172"/>
  <c r="J172"/>
  <c r="P171"/>
  <c r="O171"/>
  <c r="N171"/>
  <c r="M171"/>
  <c r="L171"/>
  <c r="K171"/>
  <c r="J171"/>
  <c r="U163"/>
  <c r="T163"/>
  <c r="Q163"/>
  <c r="P163"/>
  <c r="O163"/>
  <c r="N163"/>
  <c r="M163"/>
  <c r="L163"/>
  <c r="K163"/>
  <c r="J163"/>
  <c r="U162"/>
  <c r="T162"/>
  <c r="Q162"/>
  <c r="P162"/>
  <c r="O162"/>
  <c r="N162"/>
  <c r="M162"/>
  <c r="L162"/>
  <c r="K162"/>
  <c r="J162"/>
  <c r="U161"/>
  <c r="T161"/>
  <c r="Q161"/>
  <c r="P161"/>
  <c r="O161"/>
  <c r="N161"/>
  <c r="M161"/>
  <c r="L161"/>
  <c r="K161"/>
  <c r="J161"/>
  <c r="U160"/>
  <c r="T160"/>
  <c r="Q160"/>
  <c r="P160"/>
  <c r="O160"/>
  <c r="N160"/>
  <c r="M160"/>
  <c r="L160"/>
  <c r="K160"/>
  <c r="J160"/>
  <c r="U159"/>
  <c r="T159"/>
  <c r="Q159"/>
  <c r="P159"/>
  <c r="O159"/>
  <c r="N159"/>
  <c r="M159"/>
  <c r="L159"/>
  <c r="K159"/>
  <c r="J159"/>
  <c r="U158"/>
  <c r="T158"/>
  <c r="Q158"/>
  <c r="P158"/>
  <c r="O158"/>
  <c r="N158"/>
  <c r="M158"/>
  <c r="L158"/>
  <c r="K158"/>
  <c r="J158"/>
  <c r="U157"/>
  <c r="T157"/>
  <c r="Q157"/>
  <c r="P157"/>
  <c r="O157"/>
  <c r="N157"/>
  <c r="M157"/>
  <c r="L157"/>
  <c r="K157"/>
  <c r="J157"/>
  <c r="U156"/>
  <c r="T156"/>
  <c r="Q156"/>
  <c r="P156"/>
  <c r="O156"/>
  <c r="N156"/>
  <c r="M156"/>
  <c r="L156"/>
  <c r="K156"/>
  <c r="J156"/>
  <c r="U155"/>
  <c r="T155"/>
  <c r="Q155"/>
  <c r="P155"/>
  <c r="O155"/>
  <c r="N155"/>
  <c r="M155"/>
  <c r="L155"/>
  <c r="K155"/>
  <c r="J155"/>
  <c r="U154"/>
  <c r="U164" s="1"/>
  <c r="BS3" i="12" s="1"/>
  <c r="T154" i="10"/>
  <c r="T164" s="1"/>
  <c r="BR3" i="12" s="1"/>
  <c r="Q154" i="10"/>
  <c r="P154"/>
  <c r="O154"/>
  <c r="O164" s="1"/>
  <c r="AV3" i="12" s="1"/>
  <c r="N154" i="10"/>
  <c r="N164" s="1"/>
  <c r="AU3" i="12" s="1"/>
  <c r="M154" i="10"/>
  <c r="L154"/>
  <c r="K154"/>
  <c r="K164" s="1"/>
  <c r="AR3" i="12" s="1"/>
  <c r="J154" i="10"/>
  <c r="J164" s="1"/>
  <c r="AQ3" i="12" s="1"/>
  <c r="P147" i="10"/>
  <c r="O147"/>
  <c r="N147"/>
  <c r="M147"/>
  <c r="L147"/>
  <c r="K147"/>
  <c r="J147"/>
  <c r="P146"/>
  <c r="O146"/>
  <c r="N146"/>
  <c r="M146"/>
  <c r="L146"/>
  <c r="K146"/>
  <c r="J146"/>
  <c r="P145"/>
  <c r="O145"/>
  <c r="N145"/>
  <c r="M145"/>
  <c r="L145"/>
  <c r="K145"/>
  <c r="J145"/>
  <c r="P144"/>
  <c r="O144"/>
  <c r="N144"/>
  <c r="M144"/>
  <c r="L144"/>
  <c r="K144"/>
  <c r="J144"/>
  <c r="P143"/>
  <c r="O143"/>
  <c r="N143"/>
  <c r="N148" s="1"/>
  <c r="AN3" i="12" s="1"/>
  <c r="M143" i="10"/>
  <c r="L143"/>
  <c r="K143"/>
  <c r="J143"/>
  <c r="J148" s="1"/>
  <c r="AJ3" i="12" s="1"/>
  <c r="T135" i="10"/>
  <c r="S135"/>
  <c r="R135"/>
  <c r="Q135"/>
  <c r="P135"/>
  <c r="O135"/>
  <c r="L135"/>
  <c r="K135"/>
  <c r="J135"/>
  <c r="T134"/>
  <c r="S134"/>
  <c r="R134"/>
  <c r="Q134"/>
  <c r="P134"/>
  <c r="O134"/>
  <c r="L134"/>
  <c r="K134"/>
  <c r="J134"/>
  <c r="T133"/>
  <c r="S133"/>
  <c r="R133"/>
  <c r="Q133"/>
  <c r="P133"/>
  <c r="O133"/>
  <c r="L133"/>
  <c r="K133"/>
  <c r="J133"/>
  <c r="T132"/>
  <c r="T136" s="1"/>
  <c r="S132"/>
  <c r="R132"/>
  <c r="Q132"/>
  <c r="P132"/>
  <c r="P136" s="1"/>
  <c r="O132"/>
  <c r="L132"/>
  <c r="K132"/>
  <c r="J132"/>
  <c r="J136" s="1"/>
  <c r="T131"/>
  <c r="S131"/>
  <c r="R131"/>
  <c r="Q131"/>
  <c r="Q136" s="1"/>
  <c r="P131"/>
  <c r="O131"/>
  <c r="L131"/>
  <c r="K131"/>
  <c r="K136" s="1"/>
  <c r="J131"/>
  <c r="W122"/>
  <c r="V122"/>
  <c r="U122"/>
  <c r="T122"/>
  <c r="P122"/>
  <c r="O122"/>
  <c r="N122"/>
  <c r="M122"/>
  <c r="L122"/>
  <c r="K122"/>
  <c r="J122"/>
  <c r="W121"/>
  <c r="V121"/>
  <c r="U121"/>
  <c r="T121"/>
  <c r="P121"/>
  <c r="O121"/>
  <c r="N121"/>
  <c r="M121"/>
  <c r="L121"/>
  <c r="K121"/>
  <c r="J121"/>
  <c r="W120"/>
  <c r="V120"/>
  <c r="U120"/>
  <c r="T120"/>
  <c r="P120"/>
  <c r="O120"/>
  <c r="N120"/>
  <c r="M120"/>
  <c r="L120"/>
  <c r="K120"/>
  <c r="J120"/>
  <c r="W119"/>
  <c r="V119"/>
  <c r="U119"/>
  <c r="T119"/>
  <c r="P119"/>
  <c r="O119"/>
  <c r="N119"/>
  <c r="M119"/>
  <c r="L119"/>
  <c r="K119"/>
  <c r="J119"/>
  <c r="W118"/>
  <c r="V118"/>
  <c r="U118"/>
  <c r="T118"/>
  <c r="P118"/>
  <c r="O118"/>
  <c r="N118"/>
  <c r="M118"/>
  <c r="L118"/>
  <c r="K118"/>
  <c r="J118"/>
  <c r="W117"/>
  <c r="V117"/>
  <c r="U117"/>
  <c r="T117"/>
  <c r="P117"/>
  <c r="O117"/>
  <c r="N117"/>
  <c r="M117"/>
  <c r="L117"/>
  <c r="K117"/>
  <c r="J117"/>
  <c r="W116"/>
  <c r="V116"/>
  <c r="U116"/>
  <c r="T116"/>
  <c r="P116"/>
  <c r="O116"/>
  <c r="N116"/>
  <c r="M116"/>
  <c r="L116"/>
  <c r="K116"/>
  <c r="J116"/>
  <c r="W115"/>
  <c r="V115"/>
  <c r="U115"/>
  <c r="T115"/>
  <c r="P115"/>
  <c r="O115"/>
  <c r="N115"/>
  <c r="M115"/>
  <c r="L115"/>
  <c r="K115"/>
  <c r="J115"/>
  <c r="W114"/>
  <c r="V114"/>
  <c r="U114"/>
  <c r="T114"/>
  <c r="P114"/>
  <c r="O114"/>
  <c r="N114"/>
  <c r="M114"/>
  <c r="L114"/>
  <c r="K114"/>
  <c r="J114"/>
  <c r="W113"/>
  <c r="V113"/>
  <c r="U113"/>
  <c r="T113"/>
  <c r="P113"/>
  <c r="O113"/>
  <c r="N113"/>
  <c r="M113"/>
  <c r="L113"/>
  <c r="K113"/>
  <c r="J113"/>
  <c r="W112"/>
  <c r="V112"/>
  <c r="U112"/>
  <c r="T112"/>
  <c r="P112"/>
  <c r="O112"/>
  <c r="N112"/>
  <c r="M112"/>
  <c r="L112"/>
  <c r="K112"/>
  <c r="J112"/>
  <c r="W111"/>
  <c r="W123" s="1"/>
  <c r="V111"/>
  <c r="V123" s="1"/>
  <c r="U111"/>
  <c r="U123" s="1"/>
  <c r="T111"/>
  <c r="T123" s="1"/>
  <c r="P111"/>
  <c r="O111"/>
  <c r="O123" s="1"/>
  <c r="AD3" i="12" s="1"/>
  <c r="N111" i="10"/>
  <c r="M111"/>
  <c r="L111"/>
  <c r="K111"/>
  <c r="K123" s="1"/>
  <c r="Z3" i="12" s="1"/>
  <c r="J111" i="10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AC92"/>
  <c r="AC104" s="1"/>
  <c r="W3" i="12" s="1"/>
  <c r="AB92" i="10"/>
  <c r="AB104" s="1"/>
  <c r="V3" i="12" s="1"/>
  <c r="AA92" i="10"/>
  <c r="AA104" s="1"/>
  <c r="U3" i="12" s="1"/>
  <c r="Z92" i="10"/>
  <c r="Z104" s="1"/>
  <c r="T3" i="12" s="1"/>
  <c r="Y92" i="10"/>
  <c r="Y104" s="1"/>
  <c r="S3" i="12" s="1"/>
  <c r="X92" i="10"/>
  <c r="X104" s="1"/>
  <c r="R3" i="12" s="1"/>
  <c r="W92" i="10"/>
  <c r="V92"/>
  <c r="V104" s="1"/>
  <c r="P3" i="12" s="1"/>
  <c r="U92" i="10"/>
  <c r="T92"/>
  <c r="T104" s="1"/>
  <c r="N3" i="12" s="1"/>
  <c r="S92" i="10"/>
  <c r="S104" s="1"/>
  <c r="M3" i="12" s="1"/>
  <c r="R92" i="10"/>
  <c r="R104" s="1"/>
  <c r="L3" i="12" s="1"/>
  <c r="Q92" i="10"/>
  <c r="Q104" s="1"/>
  <c r="K3" i="12" s="1"/>
  <c r="P92" i="10"/>
  <c r="P104" s="1"/>
  <c r="J3" i="12" s="1"/>
  <c r="O92" i="10"/>
  <c r="O104" s="1"/>
  <c r="I3" i="12" s="1"/>
  <c r="N92" i="10"/>
  <c r="N104" s="1"/>
  <c r="H3" i="12" s="1"/>
  <c r="M92" i="10"/>
  <c r="M104" s="1"/>
  <c r="G3" i="12" s="1"/>
  <c r="L92" i="10"/>
  <c r="L104" s="1"/>
  <c r="F3" i="12" s="1"/>
  <c r="K92" i="10"/>
  <c r="K104" s="1"/>
  <c r="E3" i="12" s="1"/>
  <c r="J92" i="10"/>
  <c r="J104" s="1"/>
  <c r="D3" i="12" s="1"/>
  <c r="B59" i="10"/>
  <c r="B46"/>
  <c r="B47" s="1"/>
  <c r="B48" s="1"/>
  <c r="B49" s="1"/>
  <c r="B50" s="1"/>
  <c r="B51" s="1"/>
  <c r="B52" s="1"/>
  <c r="B53" s="1"/>
  <c r="B54" s="1"/>
  <c r="B38"/>
  <c r="B39" s="1"/>
  <c r="B40" s="1"/>
  <c r="B17"/>
  <c r="B18" s="1"/>
  <c r="B19" s="1"/>
  <c r="B20" s="1"/>
  <c r="B21" s="1"/>
  <c r="B22" s="1"/>
  <c r="B23" s="1"/>
  <c r="B24" s="1"/>
  <c r="B25" s="1"/>
  <c r="B15"/>
  <c r="B16" s="1"/>
  <c r="Z5" i="12" l="1"/>
  <c r="Z11"/>
  <c r="U5"/>
  <c r="U11"/>
  <c r="AR5"/>
  <c r="BJ11"/>
  <c r="BJ5"/>
  <c r="T11"/>
  <c r="T5"/>
  <c r="J123" i="10"/>
  <c r="Y3" i="12" s="1"/>
  <c r="N123" i="10"/>
  <c r="AC3" i="12" s="1"/>
  <c r="AU11"/>
  <c r="AU5"/>
  <c r="BR11"/>
  <c r="BR5"/>
  <c r="J181" i="10"/>
  <c r="AZ3" i="12" s="1"/>
  <c r="N181" i="10"/>
  <c r="BD3" i="12" s="1"/>
  <c r="K181" i="10"/>
  <c r="BA3" i="12" s="1"/>
  <c r="O181" i="10"/>
  <c r="BE3" i="12" s="1"/>
  <c r="L181" i="10"/>
  <c r="BB3" i="12" s="1"/>
  <c r="P181" i="10"/>
  <c r="BI11" i="12"/>
  <c r="BI5"/>
  <c r="M221" i="10"/>
  <c r="J123" i="11"/>
  <c r="N123"/>
  <c r="AC4" i="12" s="1"/>
  <c r="AQ4"/>
  <c r="AQ11" s="1"/>
  <c r="J181" i="11"/>
  <c r="N181"/>
  <c r="BD4" i="12" s="1"/>
  <c r="L181" i="11"/>
  <c r="BB4" i="12" s="1"/>
  <c r="P181" i="11"/>
  <c r="V11" i="12"/>
  <c r="V5"/>
  <c r="L123" i="10"/>
  <c r="AA3" i="12" s="1"/>
  <c r="P123" i="10"/>
  <c r="L136"/>
  <c r="R136"/>
  <c r="K148"/>
  <c r="AK3" i="12" s="1"/>
  <c r="O148" i="10"/>
  <c r="AO3" i="12" s="1"/>
  <c r="L164" i="10"/>
  <c r="AS3" i="12" s="1"/>
  <c r="P164" i="10"/>
  <c r="AW3" i="12" s="1"/>
  <c r="BG5"/>
  <c r="BG11"/>
  <c r="J207" i="10"/>
  <c r="BL3" i="12" s="1"/>
  <c r="N207" i="10"/>
  <c r="BP3" i="12" s="1"/>
  <c r="J221" i="10"/>
  <c r="N221"/>
  <c r="K123" i="11"/>
  <c r="Z4" i="12" s="1"/>
  <c r="O123" i="11"/>
  <c r="AD4" i="12" s="1"/>
  <c r="AD5" s="1"/>
  <c r="J136" i="11"/>
  <c r="P136"/>
  <c r="T136"/>
  <c r="J148"/>
  <c r="N148"/>
  <c r="AN4" i="12" s="1"/>
  <c r="AN11" s="1"/>
  <c r="K164" i="11"/>
  <c r="AR4" i="12" s="1"/>
  <c r="AR11" s="1"/>
  <c r="O164" i="11"/>
  <c r="AV4" i="12" s="1"/>
  <c r="AV11" s="1"/>
  <c r="U164" i="11"/>
  <c r="BS4" i="12" s="1"/>
  <c r="BS5" s="1"/>
  <c r="K181" i="11"/>
  <c r="BA4" i="12" s="1"/>
  <c r="O181" i="11"/>
  <c r="BE4" i="12" s="1"/>
  <c r="M207" i="11"/>
  <c r="BO4" i="12" s="1"/>
  <c r="BO5" s="1"/>
  <c r="J221" i="11"/>
  <c r="N221"/>
  <c r="J222" s="1"/>
  <c r="S11" i="12"/>
  <c r="S5"/>
  <c r="W5"/>
  <c r="W11"/>
  <c r="M123" i="10"/>
  <c r="AB3" i="12" s="1"/>
  <c r="O136" i="10"/>
  <c r="O137" s="1"/>
  <c r="S136"/>
  <c r="L148"/>
  <c r="AL3" i="12" s="1"/>
  <c r="P148" i="10"/>
  <c r="M148"/>
  <c r="AM3" i="12" s="1"/>
  <c r="M164" i="10"/>
  <c r="AT3" i="12" s="1"/>
  <c r="Q164" i="10"/>
  <c r="AX3" i="12" s="1"/>
  <c r="M181" i="10"/>
  <c r="BC3" i="12" s="1"/>
  <c r="BH5"/>
  <c r="BH11"/>
  <c r="K207" i="10"/>
  <c r="BM3" i="12" s="1"/>
  <c r="O207" i="10"/>
  <c r="BQ3" i="12" s="1"/>
  <c r="L207" i="10"/>
  <c r="BN3" i="12" s="1"/>
  <c r="P207" i="10"/>
  <c r="L221"/>
  <c r="K221"/>
  <c r="L123" i="11"/>
  <c r="AA4" i="12" s="1"/>
  <c r="P123" i="11"/>
  <c r="L136"/>
  <c r="R136"/>
  <c r="K136"/>
  <c r="Q136"/>
  <c r="K148"/>
  <c r="AK4" i="12" s="1"/>
  <c r="O148" i="11"/>
  <c r="AO4" i="12" s="1"/>
  <c r="L164" i="11"/>
  <c r="AS4" i="12" s="1"/>
  <c r="P164" i="11"/>
  <c r="AW4" i="12" s="1"/>
  <c r="J207" i="11"/>
  <c r="BL4" i="12" s="1"/>
  <c r="N207" i="11"/>
  <c r="BP4" i="12" s="1"/>
  <c r="K207" i="11"/>
  <c r="BM4" i="12" s="1"/>
  <c r="O207" i="11"/>
  <c r="BQ4" i="12" s="1"/>
  <c r="L207" i="11"/>
  <c r="BN4" i="12" s="1"/>
  <c r="P207" i="11"/>
  <c r="L221"/>
  <c r="K221"/>
  <c r="W104" i="10"/>
  <c r="Q3" i="12" s="1"/>
  <c r="U104" i="10"/>
  <c r="J105" i="11"/>
  <c r="C4" i="12" s="1"/>
  <c r="J196" i="11"/>
  <c r="BF4" i="12" s="1"/>
  <c r="O137" i="11"/>
  <c r="J137" i="10"/>
  <c r="J196"/>
  <c r="BF3" i="12" s="1"/>
  <c r="J222" i="10" l="1"/>
  <c r="AD11" i="12"/>
  <c r="AA5"/>
  <c r="AA11"/>
  <c r="AB11"/>
  <c r="AB5"/>
  <c r="AC5"/>
  <c r="AC11"/>
  <c r="BN5"/>
  <c r="BN11"/>
  <c r="BL11"/>
  <c r="BL5"/>
  <c r="J182" i="11"/>
  <c r="AY4" i="12" s="1"/>
  <c r="AZ4"/>
  <c r="AZ11" s="1"/>
  <c r="BD11"/>
  <c r="BD5"/>
  <c r="AV5"/>
  <c r="J182" i="10"/>
  <c r="AY3" i="12" s="1"/>
  <c r="J208" i="11"/>
  <c r="BK4" i="12" s="1"/>
  <c r="BQ11"/>
  <c r="BQ5"/>
  <c r="AO11"/>
  <c r="AO5"/>
  <c r="BB11"/>
  <c r="BB5"/>
  <c r="BM11"/>
  <c r="BM5"/>
  <c r="AX5"/>
  <c r="AX11"/>
  <c r="AL11"/>
  <c r="AL5"/>
  <c r="J137" i="11"/>
  <c r="AK5" i="12"/>
  <c r="AK11"/>
  <c r="J165" i="11"/>
  <c r="AP4" i="12" s="1"/>
  <c r="BE11"/>
  <c r="BE5"/>
  <c r="AQ5"/>
  <c r="BS11"/>
  <c r="BO11"/>
  <c r="AN5"/>
  <c r="AM5"/>
  <c r="AM11"/>
  <c r="AS5"/>
  <c r="AS11"/>
  <c r="J124" i="11"/>
  <c r="Y4" i="12"/>
  <c r="Y11" s="1"/>
  <c r="J208" i="10"/>
  <c r="BK3" i="12" s="1"/>
  <c r="BC5"/>
  <c r="BC11"/>
  <c r="BF5"/>
  <c r="BF11"/>
  <c r="BF12" s="1"/>
  <c r="J165" i="10"/>
  <c r="AP3" i="12" s="1"/>
  <c r="J149" i="10"/>
  <c r="AI3" i="12" s="1"/>
  <c r="J124" i="10"/>
  <c r="X3" i="12" s="1"/>
  <c r="AT5"/>
  <c r="AT11"/>
  <c r="J149" i="11"/>
  <c r="AI4" i="12" s="1"/>
  <c r="AJ4"/>
  <c r="BP5"/>
  <c r="BP11"/>
  <c r="AW11"/>
  <c r="AW5"/>
  <c r="BA5"/>
  <c r="BA11"/>
  <c r="J105" i="10"/>
  <c r="C3" i="12" s="1"/>
  <c r="O3"/>
  <c r="Y5" l="1"/>
  <c r="BH12"/>
  <c r="AZ5"/>
  <c r="BI12"/>
  <c r="BJ12"/>
  <c r="AP11"/>
  <c r="AX12" s="1"/>
  <c r="AP5"/>
  <c r="BK11"/>
  <c r="BQ12" s="1"/>
  <c r="BK5"/>
  <c r="AJ5"/>
  <c r="AJ11"/>
  <c r="BG12"/>
  <c r="AI5"/>
  <c r="AI11"/>
  <c r="AK12" s="1"/>
  <c r="K239" i="10"/>
  <c r="BT3" i="12" s="1"/>
  <c r="K239" i="11"/>
  <c r="BT4" i="12" s="1"/>
  <c r="X4"/>
  <c r="X11" s="1"/>
  <c r="AY5"/>
  <c r="AY11"/>
  <c r="R2"/>
  <c r="R11" s="1"/>
  <c r="Q2"/>
  <c r="Q11" s="1"/>
  <c r="P2"/>
  <c r="P11" s="1"/>
  <c r="O2"/>
  <c r="O11" s="1"/>
  <c r="N2"/>
  <c r="N11" s="1"/>
  <c r="M2"/>
  <c r="M11" s="1"/>
  <c r="L2"/>
  <c r="L11" s="1"/>
  <c r="K2"/>
  <c r="K11" s="1"/>
  <c r="J2"/>
  <c r="J11" s="1"/>
  <c r="I2"/>
  <c r="I11" s="1"/>
  <c r="H2"/>
  <c r="H11" s="1"/>
  <c r="G2"/>
  <c r="G11" s="1"/>
  <c r="F2"/>
  <c r="F11" s="1"/>
  <c r="E2"/>
  <c r="E11" s="1"/>
  <c r="D2"/>
  <c r="D11" s="1"/>
  <c r="B59" i="5"/>
  <c r="B46"/>
  <c r="B47" s="1"/>
  <c r="B48" s="1"/>
  <c r="B49" s="1"/>
  <c r="B50" s="1"/>
  <c r="B51" s="1"/>
  <c r="B52" s="1"/>
  <c r="B53" s="1"/>
  <c r="B54" s="1"/>
  <c r="B38"/>
  <c r="B39" s="1"/>
  <c r="B40" s="1"/>
  <c r="B15"/>
  <c r="B16" s="1"/>
  <c r="B17" s="1"/>
  <c r="B18" s="1"/>
  <c r="B19" s="1"/>
  <c r="B20" s="1"/>
  <c r="B21" s="1"/>
  <c r="B22" s="1"/>
  <c r="B23" s="1"/>
  <c r="B24" s="1"/>
  <c r="B25" s="1"/>
  <c r="X5" i="12" l="1"/>
  <c r="AY12"/>
  <c r="BO12"/>
  <c r="AL12"/>
  <c r="BP12"/>
  <c r="BC12"/>
  <c r="BN12"/>
  <c r="BL12"/>
  <c r="BA12"/>
  <c r="BB12"/>
  <c r="AJ12"/>
  <c r="Y12"/>
  <c r="AD12"/>
  <c r="AB12"/>
  <c r="AC12"/>
  <c r="AA12"/>
  <c r="Z12"/>
  <c r="BT5"/>
  <c r="BT11"/>
  <c r="AN12"/>
  <c r="AI12"/>
  <c r="BD12"/>
  <c r="BE12"/>
  <c r="AP12"/>
  <c r="AV12"/>
  <c r="AU12"/>
  <c r="BR12"/>
  <c r="AR12"/>
  <c r="AQ12"/>
  <c r="BS12"/>
  <c r="AS12"/>
  <c r="AO12"/>
  <c r="AW12"/>
  <c r="AZ12"/>
  <c r="AM12"/>
  <c r="BM12"/>
  <c r="BK12"/>
  <c r="AT12"/>
  <c r="D5"/>
  <c r="H5"/>
  <c r="P5"/>
  <c r="I5"/>
  <c r="M5"/>
  <c r="Q5"/>
  <c r="F5"/>
  <c r="J5"/>
  <c r="N5"/>
  <c r="G5"/>
  <c r="K5"/>
  <c r="O5"/>
  <c r="L5"/>
  <c r="E5"/>
  <c r="R5"/>
  <c r="C2"/>
  <c r="C5" l="1"/>
  <c r="C11"/>
  <c r="J12" s="1"/>
  <c r="V12" l="1"/>
  <c r="X12"/>
  <c r="T12"/>
  <c r="M12"/>
  <c r="K12"/>
  <c r="W12"/>
  <c r="P12"/>
  <c r="E12"/>
  <c r="O12"/>
  <c r="H12"/>
  <c r="I12"/>
  <c r="G12"/>
  <c r="S12"/>
  <c r="L12"/>
  <c r="Q12"/>
  <c r="D12"/>
  <c r="U12"/>
  <c r="R12"/>
  <c r="BU11"/>
  <c r="BT12" s="1"/>
  <c r="C12"/>
  <c r="F12"/>
  <c r="N12"/>
</calcChain>
</file>

<file path=xl/sharedStrings.xml><?xml version="1.0" encoding="utf-8"?>
<sst xmlns="http://schemas.openxmlformats.org/spreadsheetml/2006/main" count="2952" uniqueCount="611">
  <si>
    <t>Classe e tipologia di pubblicazione</t>
  </si>
  <si>
    <t>Ruolo nel progetto</t>
  </si>
  <si>
    <t>Coordinatore Nazionale</t>
  </si>
  <si>
    <t>Coordinatore Locale</t>
  </si>
  <si>
    <t>Componente</t>
  </si>
  <si>
    <t>Area 01 - Scienze matematiche e informatiche</t>
  </si>
  <si>
    <t>Area 02 - Scienze fisiche</t>
  </si>
  <si>
    <t>Area 03 - Scienze chimiche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</si>
  <si>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</si>
  <si>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</si>
  <si>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</si>
  <si>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</si>
  <si>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</si>
  <si>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</si>
  <si>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</si>
  <si>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</si>
  <si>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</si>
  <si>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</si>
  <si>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</si>
  <si>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</si>
  <si>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</si>
  <si>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</si>
  <si>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</si>
  <si>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</si>
  <si>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</si>
  <si>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</si>
  <si>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</si>
  <si>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</si>
  <si>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</si>
  <si>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</si>
  <si>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</si>
  <si>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</si>
  <si>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</si>
  <si>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</si>
  <si>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</si>
  <si>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</si>
  <si>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</si>
  <si>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</si>
  <si>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</si>
  <si>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</si>
  <si>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</si>
  <si>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</si>
  <si>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</si>
  <si>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</si>
  <si>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</si>
  <si>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</si>
  <si>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</si>
  <si>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</si>
  <si>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</si>
  <si>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</si>
  <si>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</si>
  <si>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</si>
  <si>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</si>
  <si>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</si>
  <si>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</si>
  <si>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</si>
  <si>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</si>
  <si>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</si>
  <si>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</si>
  <si>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</si>
  <si>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</si>
  <si>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</si>
  <si>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</si>
  <si>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</si>
  <si>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</si>
  <si>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</si>
  <si>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</si>
  <si>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</si>
  <si>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</si>
  <si>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</si>
  <si>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</si>
  <si>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</si>
  <si>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</si>
  <si>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</si>
  <si>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</si>
  <si>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</si>
  <si>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</si>
  <si>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</si>
  <si>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</si>
  <si>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</si>
  <si>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</si>
  <si>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</si>
  <si>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</si>
  <si>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</si>
  <si>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</si>
  <si>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</si>
  <si>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</si>
  <si>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</si>
  <si>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</si>
  <si>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</si>
  <si>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</si>
  <si>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</si>
  <si>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</si>
  <si>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</si>
  <si>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</si>
  <si>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</si>
  <si>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</si>
  <si>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</si>
  <si>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</si>
  <si>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</si>
  <si>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</si>
  <si>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</si>
  <si>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</si>
  <si>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</si>
  <si>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</si>
  <si>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</si>
  <si>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</si>
  <si>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</si>
  <si>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</si>
  <si>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</si>
  <si>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</si>
  <si>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</si>
  <si>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</si>
  <si>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</si>
  <si>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</si>
  <si>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</si>
  <si>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</si>
  <si>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</si>
  <si>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</si>
  <si>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</si>
  <si>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</si>
  <si>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</si>
  <si>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</si>
  <si>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</si>
  <si>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</si>
  <si>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</si>
  <si>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</si>
  <si>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</si>
  <si>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</si>
  <si>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</si>
  <si>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</si>
  <si>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</si>
  <si>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</si>
  <si>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</si>
  <si>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</si>
  <si>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</si>
  <si>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</si>
  <si>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</si>
  <si>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</si>
  <si>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</si>
  <si>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</si>
  <si>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</si>
  <si>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</si>
  <si>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</si>
  <si>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</si>
  <si>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</si>
  <si>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</si>
  <si>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</si>
  <si>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</si>
  <si>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</si>
  <si>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</si>
  <si>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</si>
  <si>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</si>
  <si>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</si>
  <si>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</si>
  <si>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</si>
  <si>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</si>
  <si>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</si>
  <si>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</si>
  <si>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</si>
  <si>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</si>
  <si>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</si>
  <si>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</si>
  <si>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</si>
  <si>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</si>
  <si>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</si>
  <si>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</si>
  <si>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</si>
  <si>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</si>
  <si>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</si>
  <si>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</si>
  <si>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</si>
  <si>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</si>
  <si>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</si>
  <si>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</si>
  <si>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</si>
  <si>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</si>
  <si>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</si>
  <si>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</si>
  <si>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</si>
  <si>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</si>
  <si>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</si>
  <si>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</si>
  <si>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</si>
  <si>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</si>
  <si>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</si>
  <si>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</si>
  <si>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</si>
  <si>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</si>
  <si>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</si>
  <si>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</si>
  <si>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</si>
  <si>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</si>
  <si>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</si>
  <si>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</si>
  <si>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</si>
  <si>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</si>
  <si>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</si>
  <si>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</si>
  <si>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</si>
  <si>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</si>
  <si>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</si>
  <si>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</si>
  <si>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</si>
  <si>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</si>
  <si>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</si>
  <si>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</si>
  <si>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</si>
  <si>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</si>
  <si>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</si>
  <si>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</si>
  <si>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</si>
  <si>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</si>
  <si>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</si>
  <si>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</si>
  <si>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</si>
  <si>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</si>
  <si>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</si>
  <si>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</si>
  <si>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</si>
  <si>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</si>
  <si>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</si>
  <si>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</si>
  <si>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</si>
  <si>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</si>
  <si>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</si>
  <si>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</si>
  <si>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</si>
  <si>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</si>
  <si>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</si>
  <si>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</si>
  <si>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</si>
  <si>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</si>
  <si>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</si>
  <si>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</si>
  <si>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</si>
  <si>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</si>
  <si>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</si>
  <si>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</si>
  <si>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</si>
  <si>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</si>
  <si>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</si>
  <si>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</si>
  <si>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</si>
  <si>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</si>
  <si>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</si>
  <si>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</si>
  <si>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</si>
  <si>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</si>
  <si>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</si>
  <si>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</si>
  <si>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</si>
  <si>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</si>
  <si>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</si>
  <si>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</si>
  <si>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</si>
  <si>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</si>
  <si>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</si>
  <si>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</si>
  <si>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</si>
  <si>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</si>
  <si>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</si>
  <si>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</si>
  <si>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</si>
  <si>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</si>
  <si>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</si>
  <si>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</si>
  <si>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</si>
  <si>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</si>
  <si>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</si>
  <si>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</si>
  <si>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</si>
  <si>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</si>
  <si>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</si>
  <si>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</si>
  <si>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</si>
  <si>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</si>
  <si>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</si>
  <si>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</si>
  <si>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</si>
  <si>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</si>
  <si>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</si>
  <si>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</si>
  <si>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</si>
  <si>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</si>
  <si>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</si>
  <si>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</si>
  <si>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</si>
  <si>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</si>
  <si>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</si>
  <si>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</si>
  <si>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</si>
  <si>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</si>
  <si>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</si>
  <si>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</si>
  <si>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</si>
  <si>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</si>
  <si>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</si>
  <si>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</si>
  <si>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</si>
  <si>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</si>
  <si>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</si>
  <si>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</si>
  <si>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</si>
  <si>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</si>
  <si>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</si>
  <si>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</si>
  <si>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</si>
  <si>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</si>
  <si>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</si>
  <si>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</si>
  <si>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</si>
  <si>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</si>
  <si>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</si>
  <si>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</si>
  <si>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</si>
  <si>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</si>
  <si>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</si>
  <si>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</si>
  <si>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</si>
  <si>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</si>
  <si>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</si>
  <si>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</si>
  <si>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</si>
  <si>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</si>
  <si>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</si>
  <si>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</si>
  <si>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</si>
  <si>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</si>
  <si>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</si>
  <si>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</si>
  <si>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</si>
  <si>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</si>
  <si>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</si>
  <si>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</si>
  <si>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</si>
  <si>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</si>
  <si>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</si>
  <si>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</si>
  <si>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</si>
  <si>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</si>
  <si>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</si>
  <si>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</si>
  <si>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</si>
  <si>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</si>
  <si>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</si>
  <si>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</si>
  <si>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</si>
  <si>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</si>
  <si>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</si>
  <si>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</si>
  <si>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</si>
  <si>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</si>
  <si>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</si>
  <si>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</si>
  <si>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</si>
  <si>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</si>
  <si>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</si>
  <si>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</si>
  <si>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</si>
  <si>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</si>
  <si>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</si>
  <si>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</si>
  <si>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</si>
  <si>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</si>
  <si>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</si>
  <si>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</si>
  <si>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</si>
  <si>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</si>
  <si>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</si>
  <si>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</si>
  <si>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</si>
  <si>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</si>
  <si>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</si>
  <si>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</si>
  <si>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</si>
  <si>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</si>
  <si>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</si>
  <si>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Area CUN</t>
  </si>
  <si>
    <t>Settore bibliometrico</t>
  </si>
  <si>
    <t>Settore non bibliometrico</t>
  </si>
  <si>
    <t>Area 04 - Scienze della terra</t>
  </si>
  <si>
    <t>Area 05 - Scienze biologiche</t>
  </si>
  <si>
    <t>Area 06 - Scienze mediche</t>
  </si>
  <si>
    <t>Area 07 - Scienze agrarie e veterinarie</t>
  </si>
  <si>
    <t>Area 08 - Ingegneria civile e Architettura</t>
  </si>
  <si>
    <t>Area 09 - Ingegneria industriale e dell'informazione</t>
  </si>
  <si>
    <t>Area 10 - Scienze dell'antichità, filologico-letterarie e storico-artistiche</t>
  </si>
  <si>
    <t>Area 11 - Scienze storiche, filosofiche, pedagogiche e psicologiche</t>
  </si>
  <si>
    <t>Area 12 - Scienze giuridiche</t>
  </si>
  <si>
    <t>Area 13 - Scienze economiche e statistiche</t>
  </si>
  <si>
    <t>Area 14 - Scienze politiche e sociali</t>
  </si>
  <si>
    <t>Monografia</t>
  </si>
  <si>
    <t>Capitolo di libro</t>
  </si>
  <si>
    <t>Contributo in volume collettaneo</t>
  </si>
  <si>
    <t>Atti di convegno indicizzato ISI-SCOPUS</t>
  </si>
  <si>
    <t>Altro</t>
  </si>
  <si>
    <t>Autore/i</t>
  </si>
  <si>
    <t>Nome Rivista/Titolo volume</t>
  </si>
  <si>
    <t>link pagina web (facoltativo)</t>
  </si>
  <si>
    <t>I - Diritti umani</t>
  </si>
  <si>
    <t>Carattere interdisciplinare</t>
  </si>
  <si>
    <t>Coautori di altri Atenei</t>
  </si>
  <si>
    <t>Carattere internazionale</t>
  </si>
  <si>
    <t>Coautori della UniFortunato</t>
  </si>
  <si>
    <t>Eleggibile ai fini VQR</t>
  </si>
  <si>
    <t>Sì</t>
  </si>
  <si>
    <t>No</t>
  </si>
  <si>
    <t>Linea di ricerca di Ateneo</t>
  </si>
  <si>
    <t>Linee guida di Ateneo</t>
  </si>
  <si>
    <t>Membro del Comitato Scientifico</t>
  </si>
  <si>
    <t>Relatore</t>
  </si>
  <si>
    <t>Relatore invitato</t>
  </si>
  <si>
    <t>Chair</t>
  </si>
  <si>
    <t>Discussant</t>
  </si>
  <si>
    <t>Membro del Comitato Organizzatore</t>
  </si>
  <si>
    <t>Tipologia di finanziamento</t>
  </si>
  <si>
    <t>Ruolo</t>
  </si>
  <si>
    <t>Anno inizio</t>
  </si>
  <si>
    <t>Durata</t>
  </si>
  <si>
    <t>Titolo del progetto</t>
  </si>
  <si>
    <t>Linee di ricerca di Ateneo</t>
  </si>
  <si>
    <t>Fondi pubblici europei</t>
  </si>
  <si>
    <t>Fondi pubblici nazionali</t>
  </si>
  <si>
    <t>Fondi pubblici regionali</t>
  </si>
  <si>
    <t>Fondi privati</t>
  </si>
  <si>
    <t>Capofila</t>
  </si>
  <si>
    <t>Partner</t>
  </si>
  <si>
    <t>Settore Scientifico Disciplinare</t>
  </si>
  <si>
    <t>Stato attulae</t>
  </si>
  <si>
    <t>Abilitato I fascia</t>
  </si>
  <si>
    <t>Abilitato II fascia</t>
  </si>
  <si>
    <t>In possesso requisiti I fascia</t>
  </si>
  <si>
    <t>In possesso requisiti II fascia</t>
  </si>
  <si>
    <t>Rivista</t>
  </si>
  <si>
    <t>Incarico</t>
  </si>
  <si>
    <t>Componente del Comitato Scientifico</t>
  </si>
  <si>
    <t>Componente del Comitato di redazione</t>
  </si>
  <si>
    <t>Direttore Scientifico</t>
  </si>
  <si>
    <t>Revisore</t>
  </si>
  <si>
    <t>Riportare le linee di ricerca future nelle quali si intende fare ricerca</t>
  </si>
  <si>
    <t>Tiplogia di collaborazione</t>
  </si>
  <si>
    <t>Collaborazioni</t>
  </si>
  <si>
    <t>Università italiane</t>
  </si>
  <si>
    <t>Università straniere</t>
  </si>
  <si>
    <t>Associazioni o altri Enti italiani</t>
  </si>
  <si>
    <t>Associazioni o altri Enti stranieri</t>
  </si>
  <si>
    <t>Settore scientifico disciplinare (SSD)</t>
  </si>
  <si>
    <t>Settore bibliometrico/non bibliometrico</t>
  </si>
  <si>
    <t>Presentati ma non finanziati</t>
  </si>
  <si>
    <t>Tipologia di progetto</t>
  </si>
  <si>
    <t>N.</t>
  </si>
  <si>
    <t>Professore Ordinario</t>
  </si>
  <si>
    <t>Professore Associato</t>
  </si>
  <si>
    <t>Ricercatore a tempo indeterminato</t>
  </si>
  <si>
    <t>Ricercatore a tempo determinato - tipo A</t>
  </si>
  <si>
    <t>Ricercatore a tempo determinato - tipo B</t>
  </si>
  <si>
    <t>Assegnista di ricerca</t>
  </si>
  <si>
    <t>Professore a contratto</t>
  </si>
  <si>
    <t>Q2</t>
  </si>
  <si>
    <t>Q1</t>
  </si>
  <si>
    <t>Q3</t>
  </si>
  <si>
    <t>Q4</t>
  </si>
  <si>
    <t>AREA DI RIFERIMENTO</t>
  </si>
  <si>
    <t>Casa Editrice</t>
  </si>
  <si>
    <t>SELEZIONARE RUOLO</t>
  </si>
  <si>
    <t>SELEZIONARE AREA</t>
  </si>
  <si>
    <t>SELEZIONARE SETTORE</t>
  </si>
  <si>
    <t>SELEZIONARE UN'OPZIONE</t>
  </si>
  <si>
    <t>SELEZIONARE IL TIPO DI PUBBLICAZIONE</t>
  </si>
  <si>
    <t>SELEZIONARE IL QUARTILE DELLA RIVISTA</t>
  </si>
  <si>
    <t>SELEZIONARE LA LINEA DI RICERCA</t>
  </si>
  <si>
    <t>Eleggibile</t>
  </si>
  <si>
    <t>Non eleggibile</t>
  </si>
  <si>
    <t xml:space="preserve">Tipologia </t>
  </si>
  <si>
    <t>Ruolo assunto</t>
  </si>
  <si>
    <t>SELEZIONARE UNA TIPOLOGIA</t>
  </si>
  <si>
    <t>Seminario</t>
  </si>
  <si>
    <t>Convegno Scientifico</t>
  </si>
  <si>
    <t xml:space="preserve">SELEZIONARE IL RUOLO </t>
  </si>
  <si>
    <t>SELEZIONARE LA TIPOLOGIA DI FINANZIAMENTO</t>
  </si>
  <si>
    <t>Finanziamento non previsto</t>
  </si>
  <si>
    <t>Cognome</t>
  </si>
  <si>
    <t>Nome</t>
  </si>
  <si>
    <t>DATI PERSONALI</t>
  </si>
  <si>
    <t>SEZIONE A - PUBBLICAZIONI</t>
  </si>
  <si>
    <t>SEZIONE B - INIZIATIVE CONVEGNISTICHE E SEMINARIALI</t>
  </si>
  <si>
    <t>SEZIONE C - PARTECIPAZIONE A PROGETTI DI RICERCA</t>
  </si>
  <si>
    <t>SEZIONE D - ABILITAZIONE SCIENTIFICA NAZIONALE PER AVANZAMENTI DI CARRIERA</t>
  </si>
  <si>
    <t>SEZIONE E - INCARICHI IN RIVISTE SCIENTIFICHE</t>
  </si>
  <si>
    <t>SEZIONE F - LINEE DI RICERCA FUTURE</t>
  </si>
  <si>
    <t>SEZIONE G - COLLABORAZIONI CON UNIVERSITÀ, ENTI E ASSOCIAZIONI</t>
  </si>
  <si>
    <t>Contributo in altre riviste</t>
  </si>
  <si>
    <t>Contributo su rivista scientifica ANVUR diversa da fascia -A-</t>
  </si>
  <si>
    <t>Selezione #1</t>
  </si>
  <si>
    <t>Selezione #2</t>
  </si>
  <si>
    <t>Selezione #3</t>
  </si>
  <si>
    <t>Selezione #4</t>
  </si>
  <si>
    <t>Selezione #5</t>
  </si>
  <si>
    <t>Selezione #6</t>
  </si>
  <si>
    <t>Selezione #7</t>
  </si>
  <si>
    <t>Selezione #8</t>
  </si>
  <si>
    <t>Selezione #9</t>
  </si>
  <si>
    <t>Selezione #10</t>
  </si>
  <si>
    <t>Selezione #11</t>
  </si>
  <si>
    <t>Selezione #12</t>
  </si>
  <si>
    <t>Totale</t>
  </si>
  <si>
    <t>Altri atti di convegno</t>
  </si>
  <si>
    <t>SEZIONE A - Linea di Ricerca di Ateneo</t>
  </si>
  <si>
    <t>SEZIONE B - Linea di Ricerca di Ateneo</t>
  </si>
  <si>
    <t>Altri fondi pubblici</t>
  </si>
  <si>
    <t>Fondi di Ateneo</t>
  </si>
  <si>
    <t>SEZIONE C - Linea di Ricerca di Ateneo</t>
  </si>
  <si>
    <t>Totale Pubblicazioni</t>
  </si>
  <si>
    <t>Totale Convegni</t>
  </si>
  <si>
    <t>Totale Partecipazione Progetti</t>
  </si>
  <si>
    <t>Totale Partecipazione Progetti su Linee Ricerca</t>
  </si>
  <si>
    <t>Totale Collaborazioni</t>
  </si>
  <si>
    <t>Totale Collaborazioni su Linee Ricerca</t>
  </si>
  <si>
    <t>Totale attività scientifiche complessive (pubblicazioni scientifiche, iniziative convegnistiche e seminariali e progetti di ricerca) riconducibili alle linee di ricerca di Ateneo</t>
  </si>
  <si>
    <t>Totale Pubblicazioni su Linee di Ricerca Ateneo</t>
  </si>
  <si>
    <t>Componente del Comitato Direttivo</t>
  </si>
  <si>
    <t>Totale Incarichi in Riviste Scientifiche</t>
  </si>
  <si>
    <t>Totale Convegni su Linee Ricerca</t>
  </si>
  <si>
    <t>SEZIONE B - RUOLO ASSUNTO</t>
  </si>
  <si>
    <t>RUOLO</t>
  </si>
  <si>
    <t>Professore  Ordinario</t>
  </si>
  <si>
    <t>Professore Straordinario a tempo determinato</t>
  </si>
  <si>
    <t>Settore Biblio/Non Biblio</t>
  </si>
  <si>
    <t>SEZIONE C - RUOLO in PARTECIPAZIONE A PROGETTI DI RICERCA</t>
  </si>
  <si>
    <t>SEZIONE A - QUARTILE PUBBLICAZIONI</t>
  </si>
  <si>
    <t>Contributo su rivista fascia 'A'- ANVUR (non bibl.)</t>
  </si>
  <si>
    <t>Contributo su rivista scientifica ANVUR diversa da fascia 'A' (non bibl.)</t>
  </si>
  <si>
    <t>Contributo su rivista scientifica ANVUR indicizzata ISI-SCOPUS - Q1 (bibl.)</t>
  </si>
  <si>
    <t>Contributo su rivista scientifica ANVUR indicizzata ISI-SCOPUS - Q2 (bibl.)</t>
  </si>
  <si>
    <t>Contributo su rivista scientifica ANVUR indicizzata ISI-SCOPUS - Q3 (bibl.)</t>
  </si>
  <si>
    <t>Contributo su rivista scientifica ANVUR indicizzata ISI-SCOPUS - Q4 (bibl.)</t>
  </si>
  <si>
    <t>Contributo in altre riviste indicizzate ISI-SCOPUS</t>
  </si>
  <si>
    <t>Contributo in altre riviste non indicizzate ISI-SCOPUS</t>
  </si>
  <si>
    <t xml:space="preserve">Contributo in riviste non scientifiche </t>
  </si>
  <si>
    <t>Contributo in riviste non scientifiche</t>
  </si>
  <si>
    <t xml:space="preserve">SEZIONE A - PUBBLICAZIONI </t>
  </si>
  <si>
    <t>NOTA: Per ciascuna riga vanno compilati OBBLIGATORIAMENTE (se non diversamente indicato) tutti i campi!</t>
  </si>
  <si>
    <t>N.B.: Se i campi non sono sufficienti compilare il successivo foglio di calcolo (SCHEDA DI MONITORAGGIO BIS)</t>
  </si>
  <si>
    <t>II - Salute, sicurezza e benessere</t>
  </si>
  <si>
    <t>IV - Culture e società in trasformazione</t>
  </si>
  <si>
    <t>V - Imprese, mercati e PA</t>
  </si>
  <si>
    <t>VI -  Sviluppo sostenibile</t>
  </si>
  <si>
    <t>III - Progresso e innovazione tecnologica</t>
  </si>
  <si>
    <t>N.B.: Se i campi non sono sufficienti compilare il successivo foglio di calcolo (SCHEDA DI MONITORAGGIO TER)</t>
  </si>
  <si>
    <t>Nome file</t>
  </si>
  <si>
    <t>Estensione</t>
  </si>
  <si>
    <t>Carattere Interdisciplinare</t>
  </si>
  <si>
    <t>Carattere Internazionale</t>
  </si>
  <si>
    <t>Coautori della Unifortunato</t>
  </si>
  <si>
    <t>Totali Pubblicazioni su Linee di Ricerca di Ateneo</t>
  </si>
  <si>
    <t>Totali Pubblicazioni su Linee di Ricerca I</t>
  </si>
  <si>
    <t>Totali Pubblicazioni su Linee di Ricerca II</t>
  </si>
  <si>
    <t>Totali Pubblicazioni su Linee di Ricerca III</t>
  </si>
  <si>
    <t>Totali Pubblicazioni su Linee di Ricerca IV</t>
  </si>
  <si>
    <t>Totali Pubblicazioni su Linee di Ricerca V</t>
  </si>
  <si>
    <t>Totali Pubblicazioni su Linee di Ricerca VI</t>
  </si>
  <si>
    <t>Totale Iniziative Convegniste e Seminariali</t>
  </si>
  <si>
    <t>Di carattere Internazionale</t>
  </si>
  <si>
    <t>Totale Iniziative Convegnistiche su Linee di Ricerca di Ateneo</t>
  </si>
  <si>
    <t>Totale Iniz Convegn su Linea di Ricerca I</t>
  </si>
  <si>
    <t>Totale Iniz Convegn su Linea di Ricerca II</t>
  </si>
  <si>
    <t>Totale Iniz Convegn su Linea di Ricerca III</t>
  </si>
  <si>
    <t>Totale Iniz Convegn su Linea di Ricerca IV</t>
  </si>
  <si>
    <t>Totale Iniz Convegn su Linea di Ricerca V</t>
  </si>
  <si>
    <t>Totale Iniz Convegn su Linea di Ricerca VI</t>
  </si>
  <si>
    <t>Totale Partecipazione Progetti di Ricerca</t>
  </si>
  <si>
    <t>Progetti su Fondi di Ateneo</t>
  </si>
  <si>
    <t>Progetti su Fondi Pubblici Europei</t>
  </si>
  <si>
    <t>Progetti su Fondi Pubblici Nazionali</t>
  </si>
  <si>
    <t>Progetti su Fondi Pubblici Regionali</t>
  </si>
  <si>
    <t>Altri Fondi Pubblici</t>
  </si>
  <si>
    <t>Fondi Privati</t>
  </si>
  <si>
    <t>Presentati Ma Non Finanziati</t>
  </si>
  <si>
    <t>Finanziamento Non Previsto</t>
  </si>
  <si>
    <t>Totale Partecip Progetti su Linee Ricerca Ateneo</t>
  </si>
  <si>
    <t>Totale Partecip Progetti su Linea Ricerca I</t>
  </si>
  <si>
    <t>Totale Partecip Progetti su Linea Ricerca II</t>
  </si>
  <si>
    <t>Totale Partecip Progetti su Linea Ricerca III</t>
  </si>
  <si>
    <t>Totale Partecip Progetti su Linea Ricerca IV</t>
  </si>
  <si>
    <t>Totale Partecip Progetti su Linea Ricerca V</t>
  </si>
  <si>
    <t>Totale Partecip Progetti su Linea Ricerca VI</t>
  </si>
  <si>
    <t>Totale Collab Con Univ, Enti e Assoc</t>
  </si>
  <si>
    <t>Collab Con Univ Italiane</t>
  </si>
  <si>
    <t>Collab Con Univ Straniere</t>
  </si>
  <si>
    <t>Associazione o Altri Enti Italiani</t>
  </si>
  <si>
    <t>Associazioni o Altri Enti Stranieri</t>
  </si>
  <si>
    <t>Totale Collaborazioni su Linee Ricerca Ateneo</t>
  </si>
  <si>
    <t>Totale Collaborazioni su Linea Ricerca I</t>
  </si>
  <si>
    <t>Totale Collaborazioni su Linea Ricerca II</t>
  </si>
  <si>
    <t>Totale Collaborazioni su Linea Ricerca III</t>
  </si>
  <si>
    <t>Totale Collaborazioni su Linea Ricerca IV</t>
  </si>
  <si>
    <t>Totale Collaborazioni su Linea Ricerca V</t>
  </si>
  <si>
    <t>Totale Collaborazioni su Linea Ricerca VI</t>
  </si>
  <si>
    <t>Totale Progetti Capofila</t>
  </si>
  <si>
    <t>Totale Progetti Partner</t>
  </si>
  <si>
    <t>Totale attività scientifiche complessive (Pubbllicazioni, Iniziative Convegnistiche, Progetti di Ricerca) riconducibili alle linee di ricerca di Ateneo</t>
  </si>
  <si>
    <t>xlsx</t>
  </si>
  <si>
    <t>Sintesi Complessiva</t>
  </si>
  <si>
    <t>Totale attività scientifiche complessive (Pubbllicazioni, Iniziative Convegnistiche, Progetti di Ricerca)</t>
  </si>
  <si>
    <t>Numeri</t>
  </si>
  <si>
    <t>Percentuali</t>
  </si>
  <si>
    <t>Scheda di monitoraggio 2024</t>
  </si>
  <si>
    <t>Scheda di monitoraggio 2024 bis</t>
  </si>
  <si>
    <t>Scheda di monitoraggio 2024 ter</t>
  </si>
  <si>
    <r>
      <t xml:space="preserve"> </t>
    </r>
    <r>
      <rPr>
        <b/>
        <sz val="16"/>
        <color theme="1"/>
        <rFont val="Times New Roman"/>
        <family val="1"/>
      </rPr>
      <t>Monitoraggio ANNUALE</t>
    </r>
    <r>
      <rPr>
        <sz val="16"/>
        <color theme="1"/>
        <rFont val="Times New Roman"/>
        <family val="1"/>
      </rPr>
      <t xml:space="preserve"> Si invita a compilare la scheda di monitoraggio indicando tutte le attività scientifiche svolte dal …al... </t>
    </r>
    <r>
      <rPr>
        <b/>
        <sz val="16"/>
        <color theme="1"/>
        <rFont val="Times New Roman"/>
        <family val="1"/>
      </rPr>
      <t>Si ricorda che la responsabilità della veridicità e correttezza delle informazioni fornite è a vostro carico.</t>
    </r>
  </si>
</sst>
</file>

<file path=xl/styles.xml><?xml version="1.0" encoding="utf-8"?>
<styleSheet xmlns="http://schemas.openxmlformats.org/spreadsheetml/2006/main">
  <numFmts count="2">
    <numFmt numFmtId="164" formatCode="&quot;€&quot;#,##0.00"/>
    <numFmt numFmtId="165" formatCode="0.0%"/>
  </numFmts>
  <fonts count="48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Calibri"/>
      <family val="2"/>
    </font>
    <font>
      <sz val="10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3.5"/>
      <color rgb="FF000000"/>
      <name val="Calibri Light"/>
      <family val="2"/>
    </font>
    <font>
      <b/>
      <sz val="12"/>
      <color theme="1"/>
      <name val="Times New Roman"/>
      <family val="1"/>
    </font>
    <font>
      <b/>
      <sz val="14"/>
      <color rgb="FFDD0806"/>
      <name val="Times New Roman"/>
      <family val="1"/>
    </font>
    <font>
      <b/>
      <sz val="18"/>
      <color theme="1"/>
      <name val="Times New Roman"/>
      <family val="1"/>
    </font>
    <font>
      <b/>
      <sz val="10"/>
      <name val="Calibri"/>
      <family val="2"/>
    </font>
    <font>
      <sz val="12"/>
      <name val="Calibri"/>
      <family val="2"/>
    </font>
    <font>
      <sz val="12"/>
      <color theme="1"/>
      <name val="Times New Roman"/>
      <family val="1"/>
    </font>
    <font>
      <u/>
      <sz val="12"/>
      <color rgb="FF0000D4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36"/>
      <color theme="1"/>
      <name val="Times New Roman"/>
      <family val="1"/>
    </font>
    <font>
      <sz val="36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3.5"/>
      <color rgb="FF000000"/>
      <name val="Calibri Light"/>
      <family val="2"/>
    </font>
    <font>
      <sz val="13.5"/>
      <color rgb="FFFF0000"/>
      <name val="Calibri Light"/>
      <family val="2"/>
    </font>
    <font>
      <b/>
      <sz val="14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6"/>
      <color rgb="FF002060"/>
      <name val="Times New Roman"/>
      <family val="1"/>
    </font>
    <font>
      <sz val="1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2"/>
    <xf numFmtId="0" fontId="2" fillId="0" borderId="2"/>
    <xf numFmtId="9" fontId="2" fillId="0" borderId="2" applyFont="0" applyFill="0" applyBorder="0" applyAlignment="0" applyProtection="0"/>
    <xf numFmtId="0" fontId="45" fillId="0" borderId="2" applyNumberFormat="0" applyFill="0" applyBorder="0" applyAlignment="0" applyProtection="0"/>
  </cellStyleXfs>
  <cellXfs count="249">
    <xf numFmtId="0" fontId="0" fillId="0" borderId="0" xfId="0"/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 wrapText="1"/>
    </xf>
    <xf numFmtId="164" fontId="6" fillId="4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/>
    <xf numFmtId="0" fontId="7" fillId="0" borderId="2" xfId="0" applyFont="1" applyBorder="1" applyAlignment="1"/>
    <xf numFmtId="0" fontId="0" fillId="0" borderId="2" xfId="0" applyBorder="1"/>
    <xf numFmtId="0" fontId="12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3" fillId="0" borderId="2" xfId="0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20" fillId="7" borderId="8" xfId="0" applyFont="1" applyFill="1" applyBorder="1" applyAlignment="1">
      <alignment horizontal="center" vertical="distributed" shrinkToFit="1"/>
    </xf>
    <xf numFmtId="0" fontId="20" fillId="7" borderId="9" xfId="0" applyFont="1" applyFill="1" applyBorder="1" applyAlignment="1">
      <alignment horizontal="center" vertical="distributed" shrinkToFit="1"/>
    </xf>
    <xf numFmtId="0" fontId="20" fillId="7" borderId="10" xfId="0" applyFont="1" applyFill="1" applyBorder="1" applyAlignment="1">
      <alignment horizontal="center" vertical="distributed" shrinkToFit="1"/>
    </xf>
    <xf numFmtId="0" fontId="20" fillId="0" borderId="3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1" fillId="9" borderId="8" xfId="0" applyFont="1" applyFill="1" applyBorder="1" applyAlignment="1">
      <alignment horizontal="center" vertical="distributed" shrinkToFit="1"/>
    </xf>
    <xf numFmtId="0" fontId="0" fillId="0" borderId="0" xfId="0" applyNumberFormat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6" fillId="0" borderId="8" xfId="0" applyFont="1" applyBorder="1" applyAlignment="1">
      <alignment horizontal="center" vertical="distributed" shrinkToFit="1"/>
    </xf>
    <xf numFmtId="0" fontId="6" fillId="0" borderId="9" xfId="0" applyFont="1" applyBorder="1" applyAlignment="1">
      <alignment horizontal="center" vertical="distributed" shrinkToFit="1"/>
    </xf>
    <xf numFmtId="0" fontId="6" fillId="0" borderId="10" xfId="0" applyFont="1" applyBorder="1" applyAlignment="1">
      <alignment horizontal="center" vertical="distributed" shrinkToFit="1"/>
    </xf>
    <xf numFmtId="0" fontId="6" fillId="0" borderId="3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21" fillId="9" borderId="9" xfId="0" applyFont="1" applyFill="1" applyBorder="1" applyAlignment="1">
      <alignment horizontal="center" vertical="distributed" shrinkToFit="1"/>
    </xf>
    <xf numFmtId="0" fontId="21" fillId="9" borderId="10" xfId="0" applyFont="1" applyFill="1" applyBorder="1" applyAlignment="1">
      <alignment horizontal="center" vertical="distributed" shrinkToFi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/>
    <xf numFmtId="0" fontId="12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wrapText="1"/>
    </xf>
    <xf numFmtId="0" fontId="12" fillId="13" borderId="3" xfId="0" applyFont="1" applyFill="1" applyBorder="1" applyAlignment="1">
      <alignment horizontal="left" wrapText="1"/>
    </xf>
    <xf numFmtId="0" fontId="12" fillId="1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9" fillId="5" borderId="7" xfId="0" applyFont="1" applyFill="1" applyBorder="1" applyAlignment="1">
      <alignment horizontal="center" vertical="center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3" borderId="3" xfId="0" applyFont="1" applyFill="1" applyBorder="1" applyAlignment="1" applyProtection="1">
      <alignment horizontal="center" wrapText="1"/>
      <protection locked="0"/>
    </xf>
    <xf numFmtId="0" fontId="17" fillId="0" borderId="3" xfId="0" applyFont="1" applyBorder="1" applyAlignment="1" applyProtection="1">
      <alignment horizontal="left" wrapText="1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7" fillId="4" borderId="3" xfId="0" applyFont="1" applyFill="1" applyBorder="1" applyAlignment="1" applyProtection="1">
      <alignment horizontal="center"/>
      <protection locked="0"/>
    </xf>
    <xf numFmtId="164" fontId="17" fillId="3" borderId="3" xfId="0" applyNumberFormat="1" applyFont="1" applyFill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/>
    <xf numFmtId="0" fontId="9" fillId="0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center" wrapText="1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2" fillId="13" borderId="3" xfId="0" applyFont="1" applyFill="1" applyBorder="1" applyAlignment="1">
      <alignment horizontal="left" wrapText="1"/>
    </xf>
    <xf numFmtId="0" fontId="12" fillId="13" borderId="3" xfId="0" applyFont="1" applyFill="1" applyBorder="1" applyAlignment="1">
      <alignment horizontal="center" wrapText="1"/>
    </xf>
    <xf numFmtId="0" fontId="12" fillId="1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distributed" shrinkToFit="1"/>
    </xf>
    <xf numFmtId="0" fontId="6" fillId="0" borderId="10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6" fillId="0" borderId="8" xfId="0" applyFont="1" applyBorder="1" applyAlignment="1">
      <alignment horizontal="center" vertical="distributed" shrinkToFit="1"/>
    </xf>
    <xf numFmtId="0" fontId="6" fillId="0" borderId="3" xfId="0" applyFont="1" applyBorder="1" applyAlignment="1">
      <alignment horizontal="center" vertical="distributed" shrinkToFit="1"/>
    </xf>
    <xf numFmtId="0" fontId="21" fillId="9" borderId="9" xfId="0" applyFont="1" applyFill="1" applyBorder="1" applyAlignment="1">
      <alignment horizontal="center" vertical="distributed" shrinkToFit="1"/>
    </xf>
    <xf numFmtId="0" fontId="21" fillId="9" borderId="10" xfId="0" applyFont="1" applyFill="1" applyBorder="1" applyAlignment="1">
      <alignment horizontal="center" vertical="distributed" shrinkToFit="1"/>
    </xf>
    <xf numFmtId="0" fontId="2" fillId="11" borderId="2" xfId="2" applyFill="1"/>
    <xf numFmtId="0" fontId="35" fillId="11" borderId="2" xfId="2" applyFont="1" applyFill="1" applyAlignment="1">
      <alignment horizontal="center"/>
    </xf>
    <xf numFmtId="0" fontId="2" fillId="19" borderId="2" xfId="2" applyFill="1"/>
    <xf numFmtId="0" fontId="2" fillId="5" borderId="2" xfId="2" applyFill="1"/>
    <xf numFmtId="0" fontId="2" fillId="0" borderId="2" xfId="2"/>
    <xf numFmtId="0" fontId="40" fillId="20" borderId="2" xfId="2" applyFont="1" applyFill="1"/>
    <xf numFmtId="0" fontId="41" fillId="0" borderId="2" xfId="2" applyFont="1"/>
    <xf numFmtId="0" fontId="42" fillId="0" borderId="2" xfId="2" applyFont="1"/>
    <xf numFmtId="0" fontId="36" fillId="0" borderId="2" xfId="2" applyFont="1" applyAlignment="1">
      <alignment horizontal="center"/>
    </xf>
    <xf numFmtId="0" fontId="43" fillId="0" borderId="2" xfId="2" applyFont="1"/>
    <xf numFmtId="0" fontId="44" fillId="0" borderId="2" xfId="2" applyFont="1" applyAlignment="1">
      <alignment horizontal="center"/>
    </xf>
    <xf numFmtId="165" fontId="44" fillId="0" borderId="2" xfId="2" applyNumberFormat="1" applyFont="1" applyAlignment="1">
      <alignment horizontal="center"/>
    </xf>
    <xf numFmtId="165" fontId="44" fillId="0" borderId="2" xfId="3" applyNumberFormat="1" applyFont="1" applyAlignment="1">
      <alignment horizontal="center"/>
    </xf>
    <xf numFmtId="0" fontId="45" fillId="0" borderId="2" xfId="4"/>
    <xf numFmtId="0" fontId="2" fillId="0" borderId="2" xfId="2" applyFill="1"/>
    <xf numFmtId="0" fontId="1" fillId="0" borderId="2" xfId="2" applyFont="1" applyFill="1"/>
    <xf numFmtId="0" fontId="1" fillId="5" borderId="2" xfId="2" applyFont="1" applyFill="1"/>
    <xf numFmtId="0" fontId="6" fillId="0" borderId="8" xfId="0" applyFont="1" applyBorder="1" applyAlignment="1">
      <alignment horizontal="center" vertical="distributed" shrinkToFit="1"/>
    </xf>
    <xf numFmtId="0" fontId="6" fillId="0" borderId="9" xfId="0" applyFont="1" applyBorder="1" applyAlignment="1">
      <alignment horizontal="center" vertical="distributed" shrinkToFit="1"/>
    </xf>
    <xf numFmtId="0" fontId="6" fillId="0" borderId="10" xfId="0" applyFont="1" applyBorder="1" applyAlignment="1">
      <alignment horizontal="center" vertical="distributed" shrinkToFit="1"/>
    </xf>
    <xf numFmtId="0" fontId="6" fillId="5" borderId="8" xfId="0" applyFont="1" applyFill="1" applyBorder="1" applyAlignment="1">
      <alignment horizontal="center" vertical="distributed" shrinkToFit="1"/>
    </xf>
    <xf numFmtId="0" fontId="6" fillId="5" borderId="9" xfId="0" applyFont="1" applyFill="1" applyBorder="1" applyAlignment="1">
      <alignment horizontal="center" vertical="distributed" shrinkToFit="1"/>
    </xf>
    <xf numFmtId="0" fontId="6" fillId="5" borderId="10" xfId="0" applyFont="1" applyFill="1" applyBorder="1" applyAlignment="1">
      <alignment horizontal="center" vertical="distributed" shrinkToFit="1"/>
    </xf>
    <xf numFmtId="0" fontId="27" fillId="10" borderId="7" xfId="0" applyFont="1" applyFill="1" applyBorder="1" applyAlignment="1">
      <alignment horizontal="center" vertical="distributed"/>
    </xf>
    <xf numFmtId="0" fontId="27" fillId="10" borderId="13" xfId="0" applyFont="1" applyFill="1" applyBorder="1" applyAlignment="1">
      <alignment horizontal="center" vertical="distributed"/>
    </xf>
    <xf numFmtId="0" fontId="27" fillId="10" borderId="2" xfId="0" applyFont="1" applyFill="1" applyBorder="1" applyAlignment="1">
      <alignment horizontal="center" vertical="distributed"/>
    </xf>
    <xf numFmtId="0" fontId="27" fillId="10" borderId="14" xfId="0" applyFont="1" applyFill="1" applyBorder="1" applyAlignment="1">
      <alignment horizontal="center" vertical="distributed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distributed" shrinkToFit="1"/>
    </xf>
    <xf numFmtId="0" fontId="19" fillId="6" borderId="9" xfId="0" applyFont="1" applyFill="1" applyBorder="1" applyAlignment="1">
      <alignment horizontal="center" vertical="distributed" shrinkToFit="1"/>
    </xf>
    <xf numFmtId="0" fontId="19" fillId="6" borderId="10" xfId="0" applyFont="1" applyFill="1" applyBorder="1" applyAlignment="1">
      <alignment horizontal="center" vertical="distributed" shrinkToFit="1"/>
    </xf>
    <xf numFmtId="0" fontId="21" fillId="0" borderId="7" xfId="0" applyFont="1" applyBorder="1" applyAlignment="1">
      <alignment horizontal="left" vertical="distributed"/>
    </xf>
    <xf numFmtId="0" fontId="21" fillId="0" borderId="2" xfId="0" applyFont="1" applyBorder="1" applyAlignment="1">
      <alignment horizontal="left" vertical="distributed"/>
    </xf>
    <xf numFmtId="0" fontId="8" fillId="11" borderId="8" xfId="0" applyFont="1" applyFill="1" applyBorder="1" applyAlignment="1">
      <alignment horizontal="center" vertical="distributed" shrinkToFit="1"/>
    </xf>
    <xf numFmtId="0" fontId="8" fillId="11" borderId="9" xfId="0" applyFont="1" applyFill="1" applyBorder="1" applyAlignment="1">
      <alignment horizontal="center" vertical="distributed" shrinkToFit="1"/>
    </xf>
    <xf numFmtId="0" fontId="8" fillId="11" borderId="10" xfId="0" applyFont="1" applyFill="1" applyBorder="1" applyAlignment="1">
      <alignment horizontal="center" vertical="distributed" shrinkToFit="1"/>
    </xf>
    <xf numFmtId="0" fontId="6" fillId="0" borderId="8" xfId="0" applyFont="1" applyFill="1" applyBorder="1" applyAlignment="1">
      <alignment horizontal="center" vertical="distributed" shrinkToFit="1"/>
    </xf>
    <xf numFmtId="0" fontId="6" fillId="0" borderId="9" xfId="0" applyFont="1" applyFill="1" applyBorder="1" applyAlignment="1">
      <alignment horizontal="center" vertical="distributed" shrinkToFit="1"/>
    </xf>
    <xf numFmtId="0" fontId="6" fillId="0" borderId="10" xfId="0" applyFont="1" applyFill="1" applyBorder="1" applyAlignment="1">
      <alignment horizontal="center" vertical="distributed" shrinkToFit="1"/>
    </xf>
    <xf numFmtId="0" fontId="6" fillId="6" borderId="8" xfId="0" applyFont="1" applyFill="1" applyBorder="1" applyAlignment="1">
      <alignment horizontal="center" vertical="distributed" shrinkToFit="1"/>
    </xf>
    <xf numFmtId="0" fontId="6" fillId="6" borderId="9" xfId="0" applyFont="1" applyFill="1" applyBorder="1" applyAlignment="1">
      <alignment horizontal="center" vertical="distributed" shrinkToFit="1"/>
    </xf>
    <xf numFmtId="0" fontId="6" fillId="6" borderId="10" xfId="0" applyFont="1" applyFill="1" applyBorder="1" applyAlignment="1">
      <alignment horizontal="center" vertical="distributed" shrinkToFit="1"/>
    </xf>
    <xf numFmtId="0" fontId="8" fillId="9" borderId="8" xfId="0" applyFont="1" applyFill="1" applyBorder="1" applyAlignment="1">
      <alignment horizontal="center" vertical="distributed" shrinkToFit="1"/>
    </xf>
    <xf numFmtId="0" fontId="8" fillId="9" borderId="9" xfId="0" applyFont="1" applyFill="1" applyBorder="1" applyAlignment="1">
      <alignment horizontal="center" vertical="distributed" shrinkToFit="1"/>
    </xf>
    <xf numFmtId="0" fontId="8" fillId="9" borderId="10" xfId="0" applyFont="1" applyFill="1" applyBorder="1" applyAlignment="1">
      <alignment horizontal="center" vertical="distributed" shrinkToFit="1"/>
    </xf>
    <xf numFmtId="0" fontId="19" fillId="0" borderId="8" xfId="0" applyFont="1" applyBorder="1" applyAlignment="1">
      <alignment horizontal="center" vertical="distributed" shrinkToFit="1"/>
    </xf>
    <xf numFmtId="0" fontId="19" fillId="0" borderId="9" xfId="0" applyFont="1" applyBorder="1" applyAlignment="1">
      <alignment horizontal="center" vertical="distributed" shrinkToFit="1"/>
    </xf>
    <xf numFmtId="0" fontId="19" fillId="0" borderId="10" xfId="0" applyFont="1" applyBorder="1" applyAlignment="1">
      <alignment horizontal="center" vertical="distributed" shrinkToFit="1"/>
    </xf>
    <xf numFmtId="0" fontId="19" fillId="0" borderId="8" xfId="0" applyFont="1" applyFill="1" applyBorder="1" applyAlignment="1">
      <alignment horizontal="center" vertical="distributed" shrinkToFit="1"/>
    </xf>
    <xf numFmtId="0" fontId="19" fillId="0" borderId="9" xfId="0" applyFont="1" applyFill="1" applyBorder="1" applyAlignment="1">
      <alignment horizontal="center" vertical="distributed" shrinkToFit="1"/>
    </xf>
    <xf numFmtId="0" fontId="19" fillId="0" borderId="10" xfId="0" applyFont="1" applyFill="1" applyBorder="1" applyAlignment="1">
      <alignment horizontal="center" vertical="distributed" shrinkToFit="1"/>
    </xf>
    <xf numFmtId="0" fontId="8" fillId="12" borderId="8" xfId="0" applyFont="1" applyFill="1" applyBorder="1" applyAlignment="1">
      <alignment horizontal="center" vertical="distributed" shrinkToFit="1"/>
    </xf>
    <xf numFmtId="0" fontId="8" fillId="12" borderId="9" xfId="0" applyFont="1" applyFill="1" applyBorder="1" applyAlignment="1">
      <alignment horizontal="center" vertical="distributed" shrinkToFit="1"/>
    </xf>
    <xf numFmtId="0" fontId="8" fillId="12" borderId="10" xfId="0" applyFont="1" applyFill="1" applyBorder="1" applyAlignment="1">
      <alignment horizontal="center" vertical="distributed" shrinkToFit="1"/>
    </xf>
    <xf numFmtId="0" fontId="8" fillId="8" borderId="8" xfId="0" applyFont="1" applyFill="1" applyBorder="1" applyAlignment="1">
      <alignment horizontal="center" vertical="distributed" shrinkToFit="1"/>
    </xf>
    <xf numFmtId="0" fontId="8" fillId="8" borderId="9" xfId="0" applyFont="1" applyFill="1" applyBorder="1" applyAlignment="1">
      <alignment horizontal="center" vertical="distributed" shrinkToFit="1"/>
    </xf>
    <xf numFmtId="0" fontId="8" fillId="8" borderId="10" xfId="0" applyFont="1" applyFill="1" applyBorder="1" applyAlignment="1">
      <alignment horizontal="center" vertical="distributed" shrinkToFit="1"/>
    </xf>
    <xf numFmtId="0" fontId="23" fillId="8" borderId="8" xfId="0" applyFont="1" applyFill="1" applyBorder="1" applyAlignment="1">
      <alignment horizontal="center" vertical="distributed" shrinkToFit="1"/>
    </xf>
    <xf numFmtId="0" fontId="23" fillId="8" borderId="9" xfId="0" applyFont="1" applyFill="1" applyBorder="1" applyAlignment="1">
      <alignment horizontal="center" vertical="distributed" shrinkToFit="1"/>
    </xf>
    <xf numFmtId="0" fontId="23" fillId="8" borderId="10" xfId="0" applyFont="1" applyFill="1" applyBorder="1" applyAlignment="1">
      <alignment horizontal="center" vertical="distributed" shrinkToFit="1"/>
    </xf>
    <xf numFmtId="0" fontId="21" fillId="8" borderId="8" xfId="0" applyFont="1" applyFill="1" applyBorder="1" applyAlignment="1">
      <alignment horizontal="center" vertical="distributed" shrinkToFit="1"/>
    </xf>
    <xf numFmtId="0" fontId="21" fillId="8" borderId="9" xfId="0" applyFont="1" applyFill="1" applyBorder="1" applyAlignment="1">
      <alignment horizontal="center" vertical="distributed" shrinkToFit="1"/>
    </xf>
    <xf numFmtId="0" fontId="21" fillId="8" borderId="10" xfId="0" applyFont="1" applyFill="1" applyBorder="1" applyAlignment="1">
      <alignment horizontal="center" vertical="distributed" shrinkToFit="1"/>
    </xf>
    <xf numFmtId="0" fontId="20" fillId="0" borderId="7" xfId="0" applyFont="1" applyBorder="1" applyAlignment="1">
      <alignment horizontal="left" vertical="distributed"/>
    </xf>
    <xf numFmtId="0" fontId="20" fillId="0" borderId="2" xfId="0" applyFont="1" applyBorder="1" applyAlignment="1">
      <alignment horizontal="left" vertical="distributed"/>
    </xf>
    <xf numFmtId="0" fontId="21" fillId="7" borderId="8" xfId="0" applyFont="1" applyFill="1" applyBorder="1" applyAlignment="1">
      <alignment horizontal="center" vertical="distributed" shrinkToFit="1"/>
    </xf>
    <xf numFmtId="0" fontId="21" fillId="7" borderId="9" xfId="0" applyFont="1" applyFill="1" applyBorder="1" applyAlignment="1">
      <alignment horizontal="center" vertical="distributed" shrinkToFit="1"/>
    </xf>
    <xf numFmtId="0" fontId="21" fillId="7" borderId="10" xfId="0" applyFont="1" applyFill="1" applyBorder="1" applyAlignment="1">
      <alignment horizontal="center" vertical="distributed" shrinkToFit="1"/>
    </xf>
    <xf numFmtId="0" fontId="8" fillId="7" borderId="8" xfId="0" applyFont="1" applyFill="1" applyBorder="1" applyAlignment="1">
      <alignment horizontal="center" vertical="distributed" shrinkToFit="1"/>
    </xf>
    <xf numFmtId="0" fontId="8" fillId="7" borderId="9" xfId="0" applyFont="1" applyFill="1" applyBorder="1" applyAlignment="1">
      <alignment horizontal="center" vertical="distributed" shrinkToFit="1"/>
    </xf>
    <xf numFmtId="0" fontId="8" fillId="7" borderId="10" xfId="0" applyFont="1" applyFill="1" applyBorder="1" applyAlignment="1">
      <alignment horizontal="center" vertical="distributed" shrinkToFit="1"/>
    </xf>
    <xf numFmtId="0" fontId="9" fillId="5" borderId="8" xfId="0" applyFont="1" applyFill="1" applyBorder="1" applyAlignment="1">
      <alignment horizontal="center" vertical="distributed" shrinkToFit="1"/>
    </xf>
    <xf numFmtId="0" fontId="9" fillId="5" borderId="9" xfId="0" applyFont="1" applyFill="1" applyBorder="1" applyAlignment="1">
      <alignment horizontal="center" vertical="distributed" shrinkToFit="1"/>
    </xf>
    <xf numFmtId="0" fontId="9" fillId="5" borderId="10" xfId="0" applyFont="1" applyFill="1" applyBorder="1" applyAlignment="1">
      <alignment horizontal="center" vertical="distributed" shrinkToFit="1"/>
    </xf>
    <xf numFmtId="0" fontId="20" fillId="5" borderId="8" xfId="0" applyFont="1" applyFill="1" applyBorder="1" applyAlignment="1">
      <alignment horizontal="center" vertical="distributed" shrinkToFit="1"/>
    </xf>
    <xf numFmtId="0" fontId="20" fillId="5" borderId="9" xfId="0" applyFont="1" applyFill="1" applyBorder="1" applyAlignment="1">
      <alignment horizontal="center" vertical="distributed" shrinkToFit="1"/>
    </xf>
    <xf numFmtId="0" fontId="20" fillId="5" borderId="10" xfId="0" applyFont="1" applyFill="1" applyBorder="1" applyAlignment="1">
      <alignment horizontal="center" vertical="distributed" shrinkToFit="1"/>
    </xf>
    <xf numFmtId="0" fontId="17" fillId="0" borderId="3" xfId="0" applyFont="1" applyBorder="1" applyAlignment="1" applyProtection="1">
      <alignment horizontal="left" wrapText="1"/>
      <protection locked="0"/>
    </xf>
    <xf numFmtId="0" fontId="16" fillId="0" borderId="3" xfId="0" applyFont="1" applyBorder="1" applyProtection="1">
      <protection locked="0"/>
    </xf>
    <xf numFmtId="0" fontId="31" fillId="17" borderId="3" xfId="0" applyFont="1" applyFill="1" applyBorder="1" applyAlignment="1">
      <alignment horizontal="left" vertical="center" wrapText="1"/>
    </xf>
    <xf numFmtId="0" fontId="13" fillId="17" borderId="3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6" fillId="13" borderId="3" xfId="0" applyFont="1" applyFill="1" applyBorder="1"/>
    <xf numFmtId="0" fontId="4" fillId="5" borderId="7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 applyProtection="1">
      <alignment horizontal="left" wrapText="1"/>
      <protection locked="0"/>
    </xf>
    <xf numFmtId="0" fontId="16" fillId="4" borderId="3" xfId="0" applyFont="1" applyFill="1" applyBorder="1" applyProtection="1">
      <protection locked="0"/>
    </xf>
    <xf numFmtId="0" fontId="31" fillId="16" borderId="3" xfId="0" applyFont="1" applyFill="1" applyBorder="1" applyAlignment="1">
      <alignment horizontal="left" wrapText="1"/>
    </xf>
    <xf numFmtId="0" fontId="13" fillId="16" borderId="3" xfId="0" applyFont="1" applyFill="1" applyBorder="1" applyAlignment="1">
      <alignment horizontal="left" wrapText="1"/>
    </xf>
    <xf numFmtId="0" fontId="31" fillId="9" borderId="3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 applyProtection="1">
      <alignment horizontal="center" wrapText="1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31" fillId="15" borderId="3" xfId="0" applyFont="1" applyFill="1" applyBorder="1" applyAlignment="1">
      <alignment horizontal="left" wrapText="1"/>
    </xf>
    <xf numFmtId="0" fontId="7" fillId="15" borderId="3" xfId="0" applyFont="1" applyFill="1" applyBorder="1" applyAlignment="1">
      <alignment horizontal="left" wrapText="1"/>
    </xf>
    <xf numFmtId="0" fontId="12" fillId="13" borderId="3" xfId="0" applyFont="1" applyFill="1" applyBorder="1" applyAlignment="1">
      <alignment horizontal="left" wrapText="1"/>
    </xf>
    <xf numFmtId="0" fontId="12" fillId="13" borderId="3" xfId="0" applyFont="1" applyFill="1" applyBorder="1" applyAlignment="1">
      <alignment horizontal="center" wrapText="1"/>
    </xf>
    <xf numFmtId="0" fontId="16" fillId="13" borderId="3" xfId="0" applyFont="1" applyFill="1" applyBorder="1" applyAlignment="1">
      <alignment horizontal="center"/>
    </xf>
    <xf numFmtId="0" fontId="31" fillId="14" borderId="11" xfId="0" applyFont="1" applyFill="1" applyBorder="1" applyAlignment="1">
      <alignment horizontal="left"/>
    </xf>
    <xf numFmtId="0" fontId="7" fillId="14" borderId="12" xfId="0" applyFont="1" applyFill="1" applyBorder="1" applyAlignment="1">
      <alignment horizontal="left"/>
    </xf>
    <xf numFmtId="0" fontId="0" fillId="14" borderId="12" xfId="0" applyFill="1" applyBorder="1" applyAlignment="1">
      <alignment horizontal="left"/>
    </xf>
    <xf numFmtId="0" fontId="12" fillId="13" borderId="3" xfId="0" applyFont="1" applyFill="1" applyBorder="1" applyAlignment="1">
      <alignment vertical="center"/>
    </xf>
    <xf numFmtId="0" fontId="31" fillId="6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4" fillId="13" borderId="3" xfId="0" applyFont="1" applyFill="1" applyBorder="1" applyAlignment="1">
      <alignment horizontal="left"/>
    </xf>
    <xf numFmtId="0" fontId="5" fillId="13" borderId="3" xfId="0" applyFont="1" applyFill="1" applyBorder="1"/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12" fillId="6" borderId="3" xfId="0" applyFont="1" applyFill="1" applyBorder="1" applyAlignment="1">
      <alignment horizontal="left"/>
    </xf>
    <xf numFmtId="0" fontId="12" fillId="13" borderId="3" xfId="0" applyFont="1" applyFill="1" applyBorder="1" applyAlignment="1">
      <alignment horizontal="left"/>
    </xf>
    <xf numFmtId="0" fontId="14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33" fillId="18" borderId="6" xfId="0" applyFont="1" applyFill="1" applyBorder="1" applyAlignment="1">
      <alignment horizontal="center" vertical="center"/>
    </xf>
    <xf numFmtId="0" fontId="34" fillId="18" borderId="6" xfId="0" applyFont="1" applyFill="1" applyBorder="1" applyAlignment="1">
      <alignment horizontal="center" vertical="center"/>
    </xf>
    <xf numFmtId="0" fontId="47" fillId="17" borderId="2" xfId="0" applyFont="1" applyFill="1" applyBorder="1" applyAlignment="1">
      <alignment horizontal="center" vertical="distributed"/>
    </xf>
    <xf numFmtId="0" fontId="4" fillId="0" borderId="3" xfId="0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>
      <alignment horizontal="center" vertical="distributed" shrinkToFit="1"/>
    </xf>
    <xf numFmtId="0" fontId="0" fillId="6" borderId="3" xfId="0" applyFill="1" applyBorder="1" applyAlignment="1">
      <alignment horizontal="center" vertical="distributed" shrinkToFit="1"/>
    </xf>
    <xf numFmtId="0" fontId="19" fillId="6" borderId="3" xfId="0" applyFont="1" applyFill="1" applyBorder="1" applyAlignment="1">
      <alignment horizontal="center" vertical="distributed" shrinkToFit="1"/>
    </xf>
    <xf numFmtId="0" fontId="0" fillId="0" borderId="2" xfId="0" applyBorder="1" applyAlignment="1">
      <alignment horizontal="left" vertical="distributed"/>
    </xf>
    <xf numFmtId="0" fontId="19" fillId="0" borderId="3" xfId="0" applyFont="1" applyBorder="1" applyAlignment="1">
      <alignment horizontal="center" vertical="distributed" shrinkToFit="1"/>
    </xf>
    <xf numFmtId="0" fontId="0" fillId="0" borderId="3" xfId="0" applyBorder="1" applyAlignment="1">
      <alignment horizontal="center" vertical="distributed" shrinkToFit="1"/>
    </xf>
    <xf numFmtId="0" fontId="19" fillId="0" borderId="3" xfId="0" applyFont="1" applyFill="1" applyBorder="1" applyAlignment="1">
      <alignment horizontal="center" vertical="distributed" shrinkToFit="1"/>
    </xf>
    <xf numFmtId="0" fontId="0" fillId="0" borderId="3" xfId="0" applyFill="1" applyBorder="1" applyAlignment="1">
      <alignment horizontal="center" vertical="distributed" shrinkToFit="1"/>
    </xf>
    <xf numFmtId="0" fontId="6" fillId="0" borderId="3" xfId="0" applyFont="1" applyBorder="1" applyAlignment="1">
      <alignment horizontal="center" vertical="distributed" shrinkToFit="1"/>
    </xf>
    <xf numFmtId="0" fontId="6" fillId="0" borderId="3" xfId="0" applyFont="1" applyFill="1" applyBorder="1" applyAlignment="1">
      <alignment horizontal="center" vertical="distributed" shrinkToFit="1"/>
    </xf>
    <xf numFmtId="0" fontId="24" fillId="0" borderId="2" xfId="0" applyFont="1" applyBorder="1" applyAlignment="1">
      <alignment horizontal="left" vertical="distributed"/>
    </xf>
    <xf numFmtId="0" fontId="0" fillId="0" borderId="2" xfId="0" applyBorder="1" applyAlignment="1">
      <alignment vertical="distributed"/>
    </xf>
    <xf numFmtId="0" fontId="21" fillId="9" borderId="9" xfId="0" applyFont="1" applyFill="1" applyBorder="1" applyAlignment="1">
      <alignment horizontal="center" vertical="distributed" shrinkToFit="1"/>
    </xf>
    <xf numFmtId="0" fontId="21" fillId="9" borderId="10" xfId="0" applyFont="1" applyFill="1" applyBorder="1" applyAlignment="1">
      <alignment horizontal="center" vertical="distributed" shrinkToFit="1"/>
    </xf>
    <xf numFmtId="0" fontId="21" fillId="12" borderId="9" xfId="0" applyFont="1" applyFill="1" applyBorder="1" applyAlignment="1">
      <alignment horizontal="center" vertical="distributed" shrinkToFit="1"/>
    </xf>
    <xf numFmtId="0" fontId="21" fillId="12" borderId="10" xfId="0" applyFont="1" applyFill="1" applyBorder="1" applyAlignment="1">
      <alignment horizontal="center" vertical="distributed" shrinkToFit="1"/>
    </xf>
    <xf numFmtId="0" fontId="28" fillId="10" borderId="7" xfId="0" applyFont="1" applyFill="1" applyBorder="1" applyAlignment="1">
      <alignment horizontal="center" vertical="distributed"/>
    </xf>
    <xf numFmtId="0" fontId="28" fillId="10" borderId="2" xfId="0" applyFont="1" applyFill="1" applyBorder="1" applyAlignment="1">
      <alignment horizontal="center" vertical="distributed"/>
    </xf>
    <xf numFmtId="0" fontId="0" fillId="10" borderId="2" xfId="0" applyFill="1" applyBorder="1" applyAlignment="1"/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5" borderId="9" xfId="0" applyFill="1" applyBorder="1" applyAlignment="1">
      <alignment horizontal="center" vertical="distributed" shrinkToFit="1"/>
    </xf>
    <xf numFmtId="0" fontId="0" fillId="5" borderId="10" xfId="0" applyFill="1" applyBorder="1" applyAlignment="1">
      <alignment horizontal="center" vertical="distributed" shrinkToFit="1"/>
    </xf>
    <xf numFmtId="0" fontId="21" fillId="11" borderId="9" xfId="0" applyFont="1" applyFill="1" applyBorder="1" applyAlignment="1">
      <alignment horizontal="center" vertical="distributed" shrinkToFit="1"/>
    </xf>
    <xf numFmtId="0" fontId="21" fillId="11" borderId="10" xfId="0" applyFont="1" applyFill="1" applyBorder="1" applyAlignment="1">
      <alignment horizontal="center" vertical="distributed" shrinkToFit="1"/>
    </xf>
    <xf numFmtId="0" fontId="0" fillId="0" borderId="9" xfId="0" applyBorder="1" applyAlignment="1">
      <alignment horizontal="center" vertical="distributed" shrinkToFit="1"/>
    </xf>
    <xf numFmtId="0" fontId="0" fillId="0" borderId="10" xfId="0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41" fillId="0" borderId="2" xfId="2" applyFont="1"/>
    <xf numFmtId="0" fontId="2" fillId="0" borderId="2" xfId="2"/>
    <xf numFmtId="0" fontId="46" fillId="0" borderId="2" xfId="2" applyFont="1" applyFill="1" applyAlignment="1">
      <alignment horizontal="center"/>
    </xf>
    <xf numFmtId="0" fontId="42" fillId="0" borderId="2" xfId="2" applyFont="1" applyFill="1" applyAlignment="1">
      <alignment horizontal="center"/>
    </xf>
    <xf numFmtId="0" fontId="39" fillId="11" borderId="2" xfId="2" applyFont="1" applyFill="1" applyAlignment="1">
      <alignment horizontal="center" vertical="distributed"/>
    </xf>
    <xf numFmtId="0" fontId="2" fillId="0" borderId="2" xfId="2" applyAlignment="1">
      <alignment horizontal="center" vertical="distributed"/>
    </xf>
    <xf numFmtId="0" fontId="37" fillId="10" borderId="2" xfId="2" applyFont="1" applyFill="1" applyAlignment="1">
      <alignment horizontal="center" vertical="center"/>
    </xf>
    <xf numFmtId="0" fontId="38" fillId="11" borderId="2" xfId="2" applyFont="1" applyFill="1" applyAlignment="1">
      <alignment horizontal="center" vertical="distributed"/>
    </xf>
  </cellXfs>
  <cellStyles count="5">
    <cellStyle name="Collegamento ipertestuale" xfId="4" builtinId="8"/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microsoft.com/office/2011/relationships/chartStyle" Target="style10.xml"/><Relationship Id="rId2" Type="http://schemas.microsoft.com/office/2011/relationships/chartColorStyle" Target="colors10.xml"/><Relationship Id="rId1" Type="http://schemas.openxmlformats.org/officeDocument/2006/relationships/image" Target="../media/image2.jpeg"/></Relationships>
</file>

<file path=xl/charts/_rels/chart11.xml.rels><?xml version="1.0" encoding="UTF-8" standalone="yes"?>
<Relationships xmlns="http://schemas.openxmlformats.org/package/2006/relationships"><Relationship Id="rId3" Type="http://schemas.microsoft.com/office/2011/relationships/chartStyle" Target="style11.xml"/><Relationship Id="rId2" Type="http://schemas.microsoft.com/office/2011/relationships/chartColorStyle" Target="colors11.xml"/><Relationship Id="rId1" Type="http://schemas.openxmlformats.org/officeDocument/2006/relationships/image" Target="../media/image3.jpeg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image" Target="../media/image4.jpeg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microsoft.com/office/2011/relationships/chartStyle" Target="style18.xml"/><Relationship Id="rId2" Type="http://schemas.microsoft.com/office/2011/relationships/chartColorStyle" Target="colors18.xml"/><Relationship Id="rId1" Type="http://schemas.openxmlformats.org/officeDocument/2006/relationships/chartUserShapes" Target="../drawings/drawing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3" Type="http://schemas.microsoft.com/office/2011/relationships/chartStyle" Target="style21.xml"/><Relationship Id="rId2" Type="http://schemas.microsoft.com/office/2011/relationships/chartColorStyle" Target="colors21.xml"/><Relationship Id="rId1" Type="http://schemas.openxmlformats.org/officeDocument/2006/relationships/image" Target="../media/image5.jpeg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3" Type="http://schemas.microsoft.com/office/2011/relationships/chartStyle" Target="style31.xml"/><Relationship Id="rId2" Type="http://schemas.microsoft.com/office/2011/relationships/chartColorStyle" Target="colors31.xml"/><Relationship Id="rId1" Type="http://schemas.openxmlformats.org/officeDocument/2006/relationships/image" Target="../media/image2.jpeg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baseline="0">
                <a:solidFill>
                  <a:schemeClr val="tx1"/>
                </a:solidFill>
                <a:latin typeface="Calibri" panose="020F0502020204030204"/>
              </a:rPr>
              <a:t>Prospetto Pubblicazioni Scientifiche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Docente'!$C$7:$R$10</c:f>
              <c:strCache>
                <c:ptCount val="16"/>
                <c:pt idx="0">
                  <c:v>Totale Pubblicazioni</c:v>
                </c:pt>
                <c:pt idx="1">
                  <c:v>Contributo su rivista fascia 'A'- ANVUR (non bibl.)</c:v>
                </c:pt>
                <c:pt idx="2">
                  <c:v>Contributo su rivista scientifica ANVUR diversa da fascia 'A' (non bibl.)</c:v>
                </c:pt>
                <c:pt idx="3">
                  <c:v>Contributo su rivista scientifica ANVUR indicizzata ISI-SCOPUS - Q1 (bibl.)</c:v>
                </c:pt>
                <c:pt idx="4">
                  <c:v>Contributo su rivista scientifica ANVUR indicizzata ISI-SCOPUS - Q2 (bibl.)</c:v>
                </c:pt>
                <c:pt idx="5">
                  <c:v>Contributo su rivista scientifica ANVUR indicizzata ISI-SCOPUS - Q3 (bibl.)</c:v>
                </c:pt>
                <c:pt idx="6">
                  <c:v>Contributo su rivista scientifica ANVUR indicizzata ISI-SCOPUS - Q4 (bibl.)</c:v>
                </c:pt>
                <c:pt idx="7">
                  <c:v>Contributo in altre riviste indicizzate ISI-SCOPUS</c:v>
                </c:pt>
                <c:pt idx="8">
                  <c:v>Contributo in altre riviste non indicizzate ISI-SCOPUS</c:v>
                </c:pt>
                <c:pt idx="9">
                  <c:v>Contributo in riviste non scientifiche </c:v>
                </c:pt>
                <c:pt idx="10">
                  <c:v>Monografia</c:v>
                </c:pt>
                <c:pt idx="11">
                  <c:v>Capitolo di libro</c:v>
                </c:pt>
                <c:pt idx="12">
                  <c:v>Contributo in volume collettaneo</c:v>
                </c:pt>
                <c:pt idx="13">
                  <c:v>Atti di convegno indicizzato ISI-SCOPUS</c:v>
                </c:pt>
                <c:pt idx="14">
                  <c:v>Altri atti di convegno</c:v>
                </c:pt>
                <c:pt idx="15">
                  <c:v>Altro</c:v>
                </c:pt>
              </c:strCache>
            </c:strRef>
          </c:cat>
          <c:val>
            <c:numRef>
              <c:f>'Sintesi Attività del Docente'!$C$11:$R$11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5-4AC2-A9DB-359165A8EF2D}"/>
            </c:ext>
          </c:extLst>
        </c:ser>
        <c:dLbls>
          <c:showVal val="1"/>
        </c:dLbls>
        <c:gapWidth val="0"/>
        <c:axId val="144611584"/>
        <c:axId val="144629760"/>
      </c:barChart>
      <c:catAx>
        <c:axId val="1446115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629760"/>
        <c:crosses val="autoZero"/>
        <c:auto val="1"/>
        <c:lblAlgn val="ctr"/>
        <c:lblOffset val="100"/>
      </c:catAx>
      <c:valAx>
        <c:axId val="144629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6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Pubblicazioni Eleggibili</a:t>
            </a:r>
          </a:p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ai fini VQR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Docente'!$W$7</c:f>
              <c:strCache>
                <c:ptCount val="1"/>
                <c:pt idx="0">
                  <c:v>Eleggibile ai fini VQR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Docente'!$W$11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E-4AFD-9F20-0E363A5A9E81}"/>
            </c:ext>
          </c:extLst>
        </c:ser>
        <c:gapWidth val="219"/>
        <c:overlap val="-27"/>
        <c:axId val="144514432"/>
        <c:axId val="144553088"/>
      </c:barChart>
      <c:catAx>
        <c:axId val="14451443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553088"/>
        <c:crosses val="autoZero"/>
        <c:auto val="1"/>
        <c:lblAlgn val="ctr"/>
        <c:lblOffset val="100"/>
      </c:catAx>
      <c:valAx>
        <c:axId val="1445530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51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Carattere Interdis/Internaz </a:t>
            </a:r>
          </a:p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Coautori G.Fortun/Esterni</a:t>
            </a:r>
          </a:p>
        </c:rich>
      </c:tx>
      <c:layout>
        <c:manualLayout>
          <c:xMode val="edge"/>
          <c:yMode val="edge"/>
          <c:x val="0.26651655881543707"/>
          <c:y val="1.82628381920525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Docente'!$S$7</c:f>
              <c:strCache>
                <c:ptCount val="1"/>
                <c:pt idx="0">
                  <c:v>Carattere Interdisciplinare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Docente'!$S$11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DC-430B-B4FC-50ED5DCE80D2}"/>
            </c:ext>
          </c:extLst>
        </c:ser>
        <c:ser>
          <c:idx val="1"/>
          <c:order val="1"/>
          <c:tx>
            <c:strRef>
              <c:f>'Sintesi Attività del Docente'!$T$7</c:f>
              <c:strCache>
                <c:ptCount val="1"/>
                <c:pt idx="0">
                  <c:v>Carattere Internazionale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Docente'!$T$11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DC-430B-B4FC-50ED5DCE80D2}"/>
            </c:ext>
          </c:extLst>
        </c:ser>
        <c:ser>
          <c:idx val="2"/>
          <c:order val="2"/>
          <c:tx>
            <c:strRef>
              <c:f>'Sintesi Attività del Docente'!$U$7</c:f>
              <c:strCache>
                <c:ptCount val="1"/>
                <c:pt idx="0">
                  <c:v>Coautori della Unifortunato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Docente'!$U$11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DC-430B-B4FC-50ED5DCE80D2}"/>
            </c:ext>
          </c:extLst>
        </c:ser>
        <c:ser>
          <c:idx val="3"/>
          <c:order val="3"/>
          <c:tx>
            <c:strRef>
              <c:f>'Sintesi Attività del Docente'!$V$7</c:f>
              <c:strCache>
                <c:ptCount val="1"/>
                <c:pt idx="0">
                  <c:v>Coautori di altri Atenei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Docente'!$V$11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DC-430B-B4FC-50ED5DCE80D2}"/>
            </c:ext>
          </c:extLst>
        </c:ser>
        <c:dLbls>
          <c:showVal val="1"/>
        </c:dLbls>
        <c:gapWidth val="219"/>
        <c:overlap val="-27"/>
        <c:axId val="145138048"/>
        <c:axId val="145139584"/>
      </c:barChart>
      <c:catAx>
        <c:axId val="145138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139584"/>
        <c:crosses val="autoZero"/>
        <c:auto val="1"/>
        <c:lblAlgn val="ctr"/>
        <c:lblOffset val="100"/>
      </c:catAx>
      <c:valAx>
        <c:axId val="145139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13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13564880555218"/>
          <c:y val="0.85152456351736827"/>
          <c:w val="0.7617353239923792"/>
          <c:h val="0.1194015732883862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it-IT"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Pubblicazioni per linee di Ricerca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Docente'!$X$7:$AD$10</c:f>
              <c:strCache>
                <c:ptCount val="7"/>
                <c:pt idx="0">
                  <c:v>Totali Pubblicazioni su Linee di Ricerca di Ateneo</c:v>
                </c:pt>
                <c:pt idx="1">
                  <c:v>Totali Pubblicazioni su Linee di Ricerca I</c:v>
                </c:pt>
                <c:pt idx="2">
                  <c:v>Totali Pubblicazioni su Linee di Ricerca II</c:v>
                </c:pt>
                <c:pt idx="3">
                  <c:v>Totali Pubblicazioni su Linee di Ricerca III</c:v>
                </c:pt>
                <c:pt idx="4">
                  <c:v>Totali Pubblicazioni su Linee di Ricerca IV</c:v>
                </c:pt>
                <c:pt idx="5">
                  <c:v>Totali Pubblicazioni su Linee di Ricerca V</c:v>
                </c:pt>
                <c:pt idx="6">
                  <c:v>Totali Pubblicazioni su Linee di Ricerca VI</c:v>
                </c:pt>
              </c:strCache>
            </c:strRef>
          </c:cat>
          <c:val>
            <c:numRef>
              <c:f>'Sintesi Attività del Docente'!$X$11:$AD$11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3-4AFA-827C-3F53121CE0F0}"/>
            </c:ext>
          </c:extLst>
        </c:ser>
        <c:gapWidth val="219"/>
        <c:overlap val="-27"/>
        <c:axId val="145238272"/>
        <c:axId val="145248256"/>
      </c:barChart>
      <c:catAx>
        <c:axId val="1452382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248256"/>
        <c:crosses val="autoZero"/>
        <c:auto val="1"/>
        <c:lblAlgn val="ctr"/>
        <c:lblOffset val="100"/>
      </c:catAx>
      <c:valAx>
        <c:axId val="145248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23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Iniziative Convegnistiche e Seminariali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Docente'!$AE$7</c:f>
              <c:strCache>
                <c:ptCount val="1"/>
                <c:pt idx="0">
                  <c:v>Totale Iniziative Convegniste e Seminariali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C-49FF-9172-EC9B7882E835}"/>
            </c:ext>
          </c:extLst>
        </c:ser>
        <c:ser>
          <c:idx val="1"/>
          <c:order val="1"/>
          <c:tx>
            <c:strRef>
              <c:f>'Sintesi Attività del Docente'!$AF$7</c:f>
              <c:strCache>
                <c:ptCount val="1"/>
                <c:pt idx="0">
                  <c:v>Convegno Scientifico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C-49FF-9172-EC9B7882E835}"/>
            </c:ext>
          </c:extLst>
        </c:ser>
        <c:ser>
          <c:idx val="2"/>
          <c:order val="2"/>
          <c:tx>
            <c:strRef>
              <c:f>'Sintesi Attività del Docente'!$AG$7</c:f>
              <c:strCache>
                <c:ptCount val="1"/>
                <c:pt idx="0">
                  <c:v>Seminario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0C-49FF-9172-EC9B7882E835}"/>
            </c:ext>
          </c:extLst>
        </c:ser>
        <c:ser>
          <c:idx val="3"/>
          <c:order val="3"/>
          <c:tx>
            <c:strRef>
              <c:f>'Sintesi Attività del Docente'!$AH$7</c:f>
              <c:strCache>
                <c:ptCount val="1"/>
                <c:pt idx="0">
                  <c:v>Di carattere Internazionale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Docente'!$AH$11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0C-49FF-9172-EC9B7882E835}"/>
            </c:ext>
          </c:extLst>
        </c:ser>
        <c:dLbls>
          <c:showVal val="1"/>
        </c:dLbls>
        <c:gapWidth val="219"/>
        <c:overlap val="-27"/>
        <c:axId val="145386880"/>
        <c:axId val="145409152"/>
      </c:barChart>
      <c:catAx>
        <c:axId val="145386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09152"/>
        <c:crosses val="autoZero"/>
        <c:auto val="1"/>
        <c:lblAlgn val="ctr"/>
        <c:lblOffset val="100"/>
      </c:catAx>
      <c:valAx>
        <c:axId val="1454091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38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69763911884329E-2"/>
          <c:y val="0.74290905180464462"/>
          <c:w val="0.90117412560595"/>
          <c:h val="0.2447686372931021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it-IT"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Iniziative Convegnistiche per Linee di Ricerca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Docente'!$AI$7:$AO$7</c:f>
              <c:strCache>
                <c:ptCount val="7"/>
                <c:pt idx="0">
                  <c:v>Totale Iniziative Convegnistiche su Linee di Ricerca di Ateneo</c:v>
                </c:pt>
                <c:pt idx="1">
                  <c:v>Totale Iniz Convegn su Linea di Ricerca I</c:v>
                </c:pt>
                <c:pt idx="2">
                  <c:v>Totale Iniz Convegn su Linea di Ricerca II</c:v>
                </c:pt>
                <c:pt idx="3">
                  <c:v>Totale Iniz Convegn su Linea di Ricerca III</c:v>
                </c:pt>
                <c:pt idx="4">
                  <c:v>Totale Iniz Convegn su Linea di Ricerca IV</c:v>
                </c:pt>
                <c:pt idx="5">
                  <c:v>Totale Iniz Convegn su Linea di Ricerca V</c:v>
                </c:pt>
                <c:pt idx="6">
                  <c:v>Totale Iniz Convegn su Linea di Ricerca VI</c:v>
                </c:pt>
              </c:strCache>
            </c:strRef>
          </c:cat>
          <c:val>
            <c:numRef>
              <c:f>'Sintesi Attività del Docente'!$AI$11:$AO$11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22-4663-98F9-034EAEAAEC64}"/>
            </c:ext>
          </c:extLst>
        </c:ser>
        <c:gapWidth val="219"/>
        <c:overlap val="-27"/>
        <c:axId val="145311232"/>
        <c:axId val="145312768"/>
      </c:barChart>
      <c:catAx>
        <c:axId val="145311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312768"/>
        <c:crosses val="autoZero"/>
        <c:auto val="1"/>
        <c:lblAlgn val="ctr"/>
        <c:lblOffset val="100"/>
      </c:catAx>
      <c:valAx>
        <c:axId val="145312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31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Progetti di Ricerca e Relativi Fondi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Docente'!$AP$7:$AX$7</c:f>
              <c:strCache>
                <c:ptCount val="9"/>
                <c:pt idx="0">
                  <c:v>Totale Partecipazione Progetti di Ricerca</c:v>
                </c:pt>
                <c:pt idx="1">
                  <c:v>Progetti su Fondi di Ateneo</c:v>
                </c:pt>
                <c:pt idx="2">
                  <c:v>Progetti su Fondi Pubblici Europei</c:v>
                </c:pt>
                <c:pt idx="3">
                  <c:v>Progetti su Fondi Pubblici Nazionali</c:v>
                </c:pt>
                <c:pt idx="4">
                  <c:v>Progetti su Fondi Pubblici Regionali</c:v>
                </c:pt>
                <c:pt idx="5">
                  <c:v>Altri Fondi Pubblici</c:v>
                </c:pt>
                <c:pt idx="6">
                  <c:v>Fondi Privati</c:v>
                </c:pt>
                <c:pt idx="7">
                  <c:v>Presentati Ma Non Finanziati</c:v>
                </c:pt>
                <c:pt idx="8">
                  <c:v>Finanziamento Non Previsto</c:v>
                </c:pt>
              </c:strCache>
            </c:strRef>
          </c:cat>
          <c:val>
            <c:numRef>
              <c:f>'Sintesi Attività del Docente'!$AP$11:$AX$11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6A-402E-8C44-7E6B55838BBF}"/>
            </c:ext>
          </c:extLst>
        </c:ser>
        <c:gapWidth val="182"/>
        <c:axId val="145337728"/>
        <c:axId val="145433728"/>
      </c:barChart>
      <c:catAx>
        <c:axId val="145337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33728"/>
        <c:crosses val="autoZero"/>
        <c:auto val="1"/>
        <c:lblAlgn val="ctr"/>
        <c:lblOffset val="100"/>
      </c:catAx>
      <c:valAx>
        <c:axId val="145433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33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Ricerca e Linee di Ateneo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2426656098321958E-2"/>
          <c:y val="0.15020042655534188"/>
          <c:w val="0.89086697219674649"/>
          <c:h val="0.36864626332698425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Docente'!$AY$7</c:f>
              <c:strCache>
                <c:ptCount val="1"/>
                <c:pt idx="0">
                  <c:v>Totale Partecip Progetti su Linee Ricerca Ateneo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Docente'!$AY$11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B2-4F62-A67B-614286629BAC}"/>
            </c:ext>
          </c:extLst>
        </c:ser>
        <c:ser>
          <c:idx val="1"/>
          <c:order val="1"/>
          <c:tx>
            <c:strRef>
              <c:f>'Sintesi Attività del Docente'!$AZ$7</c:f>
              <c:strCache>
                <c:ptCount val="1"/>
                <c:pt idx="0">
                  <c:v>Totale Partecip Progetti su Linea Ricerca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Docente'!$AZ$11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B2-4F62-A67B-614286629BAC}"/>
            </c:ext>
          </c:extLst>
        </c:ser>
        <c:ser>
          <c:idx val="2"/>
          <c:order val="2"/>
          <c:tx>
            <c:strRef>
              <c:f>'Sintesi Attività del Docente'!$BA$7</c:f>
              <c:strCache>
                <c:ptCount val="1"/>
                <c:pt idx="0">
                  <c:v>Totale Partecip Progetti su Linea Ricerca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B2-4F62-A67B-614286629BAC}"/>
            </c:ext>
          </c:extLst>
        </c:ser>
        <c:ser>
          <c:idx val="3"/>
          <c:order val="3"/>
          <c:tx>
            <c:strRef>
              <c:f>'Sintesi Attività del Docente'!$BB$7</c:f>
              <c:strCache>
                <c:ptCount val="1"/>
                <c:pt idx="0">
                  <c:v>Totale Partecip Progetti su Linea Ricerca III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B2-4F62-A67B-614286629BAC}"/>
            </c:ext>
          </c:extLst>
        </c:ser>
        <c:ser>
          <c:idx val="4"/>
          <c:order val="4"/>
          <c:tx>
            <c:strRef>
              <c:f>'Sintesi Attività del Docente'!$BC$7</c:f>
              <c:strCache>
                <c:ptCount val="1"/>
                <c:pt idx="0">
                  <c:v>Totale Partecip Progetti su Linea Ricerca IV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B2-4F62-A67B-614286629BAC}"/>
            </c:ext>
          </c:extLst>
        </c:ser>
        <c:ser>
          <c:idx val="5"/>
          <c:order val="5"/>
          <c:tx>
            <c:strRef>
              <c:f>'Sintesi Attività del Docente'!$BD$7</c:f>
              <c:strCache>
                <c:ptCount val="1"/>
                <c:pt idx="0">
                  <c:v>Totale Partecip Progetti su Linea Ricerca 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B2-4F62-A67B-614286629BAC}"/>
            </c:ext>
          </c:extLst>
        </c:ser>
        <c:ser>
          <c:idx val="6"/>
          <c:order val="6"/>
          <c:tx>
            <c:strRef>
              <c:f>'Sintesi Attività del Docente'!$BE$7:$BE$10</c:f>
              <c:strCache>
                <c:ptCount val="1"/>
                <c:pt idx="0">
                  <c:v>Totale Partecip Progetti su Linea Ricerca VI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B2-4F62-A67B-614286629BAC}"/>
            </c:ext>
          </c:extLst>
        </c:ser>
        <c:dLbls>
          <c:showVal val="1"/>
        </c:dLbls>
        <c:gapWidth val="219"/>
        <c:overlap val="-27"/>
        <c:axId val="145600512"/>
        <c:axId val="145602048"/>
      </c:barChart>
      <c:catAx>
        <c:axId val="145600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02048"/>
        <c:crosses val="autoZero"/>
        <c:auto val="1"/>
        <c:lblAlgn val="ctr"/>
        <c:lblOffset val="100"/>
      </c:catAx>
      <c:valAx>
        <c:axId val="145602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336068697748502E-2"/>
          <c:y val="0.59482491236720181"/>
          <c:w val="0.76763965500310249"/>
          <c:h val="0.4051751690434848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it-IT"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Partecipazione: Capofila/Partner</a:t>
            </a:r>
          </a:p>
        </c:rich>
      </c:tx>
      <c:layout>
        <c:manualLayout>
          <c:xMode val="edge"/>
          <c:yMode val="edge"/>
          <c:x val="0.12313631729968517"/>
          <c:y val="0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Docente'!$BR$7</c:f>
              <c:strCache>
                <c:ptCount val="1"/>
                <c:pt idx="0">
                  <c:v>Totale Progetti Capofila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Docente'!$BR$11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E10-995B-F18CC05BEF6F}"/>
            </c:ext>
          </c:extLst>
        </c:ser>
        <c:ser>
          <c:idx val="1"/>
          <c:order val="1"/>
          <c:tx>
            <c:strRef>
              <c:f>'Sintesi Attività del Docente'!$BS$7</c:f>
              <c:strCache>
                <c:ptCount val="1"/>
                <c:pt idx="0">
                  <c:v>Totale Progetti Partner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Docente'!$BS$11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E10-995B-F18CC05BEF6F}"/>
            </c:ext>
          </c:extLst>
        </c:ser>
        <c:dLbls>
          <c:showVal val="1"/>
        </c:dLbls>
        <c:axId val="145513088"/>
        <c:axId val="145531264"/>
      </c:barChart>
      <c:catAx>
        <c:axId val="145513088"/>
        <c:scaling>
          <c:orientation val="minMax"/>
        </c:scaling>
        <c:axPos val="b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31264"/>
        <c:crosses val="autoZero"/>
        <c:auto val="1"/>
        <c:lblAlgn val="ctr"/>
        <c:lblOffset val="100"/>
      </c:catAx>
      <c:valAx>
        <c:axId val="145531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Totale attività scientifiche complessive (Pubblicazioni, Iniziative Convegnistiche, Progetti di Ricerca) riconducibili alle linee di ricerca di Ateneo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Docente'!$BT$7</c:f>
              <c:strCache>
                <c:ptCount val="1"/>
                <c:pt idx="0">
                  <c:v>Totale attività scientifiche complessive (Pubbllicazioni, Iniziative Convegnistiche, Progetti di Ricerca) riconducibili alle linee di ricerca di Ateneo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Docente'!$BT$11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0B-45A4-9A42-4133668D4AA8}"/>
            </c:ext>
          </c:extLst>
        </c:ser>
        <c:gapWidth val="219"/>
        <c:overlap val="-27"/>
        <c:axId val="145621760"/>
        <c:axId val="145623296"/>
      </c:barChart>
      <c:catAx>
        <c:axId val="14562176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23296"/>
        <c:crosses val="autoZero"/>
        <c:auto val="1"/>
        <c:lblAlgn val="ctr"/>
        <c:lblOffset val="100"/>
      </c:catAx>
      <c:valAx>
        <c:axId val="145623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Collaborazioni con Università, Enti e Associazioni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Docente'!$BF$7:$BJ$7</c:f>
              <c:strCache>
                <c:ptCount val="5"/>
                <c:pt idx="0">
                  <c:v>Totale Collab Con Univ, Enti e Assoc</c:v>
                </c:pt>
                <c:pt idx="1">
                  <c:v>Collab Con Univ Italiane</c:v>
                </c:pt>
                <c:pt idx="2">
                  <c:v>Collab Con Univ Straniere</c:v>
                </c:pt>
                <c:pt idx="3">
                  <c:v>Associazione o Altri Enti Italiani</c:v>
                </c:pt>
                <c:pt idx="4">
                  <c:v>Associazioni o Altri Enti Stranieri</c:v>
                </c:pt>
              </c:strCache>
            </c:strRef>
          </c:cat>
          <c:val>
            <c:numRef>
              <c:f>'Sintesi Attività del Docente'!$BF$11:$BJ$11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7-46F1-8FCE-123A415EE71F}"/>
            </c:ext>
          </c:extLst>
        </c:ser>
        <c:gapWidth val="219"/>
        <c:overlap val="-27"/>
        <c:axId val="145684736"/>
        <c:axId val="145694720"/>
      </c:barChart>
      <c:catAx>
        <c:axId val="145684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94720"/>
        <c:crosses val="autoZero"/>
        <c:auto val="1"/>
        <c:lblAlgn val="ctr"/>
        <c:lblOffset val="100"/>
      </c:catAx>
      <c:valAx>
        <c:axId val="145694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6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Collaborazioni e Linee di Ricerca di Ateneo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Docente'!$BK$7</c:f>
              <c:strCache>
                <c:ptCount val="1"/>
                <c:pt idx="0">
                  <c:v>Totale Collaborazioni su Linee Ricerca Ateneo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05-400C-A023-74B4C4DF064E}"/>
            </c:ext>
          </c:extLst>
        </c:ser>
        <c:ser>
          <c:idx val="1"/>
          <c:order val="1"/>
          <c:tx>
            <c:strRef>
              <c:f>'Sintesi Attività del Docente'!$BL$7</c:f>
              <c:strCache>
                <c:ptCount val="1"/>
                <c:pt idx="0">
                  <c:v>Totale Collaborazioni su Linea Ricerca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Docente'!$BL$11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05-400C-A023-74B4C4DF064E}"/>
            </c:ext>
          </c:extLst>
        </c:ser>
        <c:ser>
          <c:idx val="2"/>
          <c:order val="2"/>
          <c:tx>
            <c:strRef>
              <c:f>'Sintesi Attività del Docente'!$BM$7</c:f>
              <c:strCache>
                <c:ptCount val="1"/>
                <c:pt idx="0">
                  <c:v>Totale Collaborazioni su Linea Ricerca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Docente'!$BM$11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05-400C-A023-74B4C4DF064E}"/>
            </c:ext>
          </c:extLst>
        </c:ser>
        <c:ser>
          <c:idx val="3"/>
          <c:order val="3"/>
          <c:tx>
            <c:strRef>
              <c:f>'Sintesi Attività del Docente'!$BN$7</c:f>
              <c:strCache>
                <c:ptCount val="1"/>
                <c:pt idx="0">
                  <c:v>Totale Collaborazioni su Linea Ricerca III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Docente'!$BN$11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05-400C-A023-74B4C4DF064E}"/>
            </c:ext>
          </c:extLst>
        </c:ser>
        <c:ser>
          <c:idx val="4"/>
          <c:order val="4"/>
          <c:tx>
            <c:strRef>
              <c:f>'Sintesi Attività del Docente'!$BO$7</c:f>
              <c:strCache>
                <c:ptCount val="1"/>
                <c:pt idx="0">
                  <c:v>Totale Collaborazioni su Linea Ricerca IV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Docente'!$BO$11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05-400C-A023-74B4C4DF064E}"/>
            </c:ext>
          </c:extLst>
        </c:ser>
        <c:ser>
          <c:idx val="5"/>
          <c:order val="5"/>
          <c:tx>
            <c:strRef>
              <c:f>'Sintesi Attività del Docente'!$BP$7</c:f>
              <c:strCache>
                <c:ptCount val="1"/>
                <c:pt idx="0">
                  <c:v>Totale Collaborazioni su Linea Ricerca 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Docente'!$BP$11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05-400C-A023-74B4C4DF064E}"/>
            </c:ext>
          </c:extLst>
        </c:ser>
        <c:ser>
          <c:idx val="6"/>
          <c:order val="6"/>
          <c:tx>
            <c:strRef>
              <c:f>'Sintesi Attività del Docente'!$BQ$7:$BQ$10</c:f>
              <c:strCache>
                <c:ptCount val="1"/>
                <c:pt idx="0">
                  <c:v>Totale Collaborazioni su Linea Ricerca VI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Docente'!$BQ$11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105-400C-A023-74B4C4DF064E}"/>
            </c:ext>
          </c:extLst>
        </c:ser>
        <c:dLbls>
          <c:showVal val="1"/>
        </c:dLbls>
        <c:gapWidth val="219"/>
        <c:overlap val="-27"/>
        <c:axId val="145853440"/>
        <c:axId val="145867520"/>
      </c:barChart>
      <c:catAx>
        <c:axId val="145853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867520"/>
        <c:crosses val="autoZero"/>
        <c:auto val="1"/>
        <c:lblAlgn val="ctr"/>
        <c:lblOffset val="100"/>
      </c:catAx>
      <c:valAx>
        <c:axId val="145867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85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37369833207246E-2"/>
          <c:y val="0.66857486441358016"/>
          <c:w val="0.46591354379841698"/>
          <c:h val="0.3314252909293676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Iniziative Convegnistiche per Linee di Ricerca</a:t>
            </a:r>
          </a:p>
        </c:rich>
      </c:tx>
      <c:layout>
        <c:manualLayout>
          <c:xMode val="edge"/>
          <c:yMode val="edge"/>
          <c:x val="2.2180623110899071E-2"/>
          <c:y val="1.046702894125261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Docente'!$AJ$7:$AO$8</c:f>
              <c:strCache>
                <c:ptCount val="6"/>
                <c:pt idx="0">
                  <c:v>Totale Iniz Convegn su Linea di Ricerca I</c:v>
                </c:pt>
                <c:pt idx="1">
                  <c:v>Totale Iniz Convegn su Linea di Ricerca II</c:v>
                </c:pt>
                <c:pt idx="2">
                  <c:v>Totale Iniz Convegn su Linea di Ricerca III</c:v>
                </c:pt>
                <c:pt idx="3">
                  <c:v>Totale Iniz Convegn su Linea di Ricerca IV</c:v>
                </c:pt>
                <c:pt idx="4">
                  <c:v>Totale Iniz Convegn su Linea di Ricerca V</c:v>
                </c:pt>
                <c:pt idx="5">
                  <c:v>Totale Iniz Convegn su Linea di Ricerca VI</c:v>
                </c:pt>
              </c:strCache>
            </c:strRef>
          </c:cat>
          <c:val>
            <c:numRef>
              <c:f>'Sintesi Attività del Docente'!$AJ$12:$AO$12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1-4D94-9A60-734C924DAEB1}"/>
            </c:ext>
          </c:extLst>
        </c:ser>
        <c:gapWidth val="219"/>
        <c:overlap val="-27"/>
        <c:axId val="145970304"/>
        <c:axId val="145971840"/>
      </c:barChart>
      <c:catAx>
        <c:axId val="145970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971840"/>
        <c:crosses val="autoZero"/>
        <c:auto val="1"/>
        <c:lblAlgn val="ctr"/>
        <c:lblOffset val="100"/>
      </c:catAx>
      <c:valAx>
        <c:axId val="145971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9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Carattere Interdis/Internaz </a:t>
            </a:r>
          </a:p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Coautori G.Fortun/Esterni</a:t>
            </a:r>
          </a:p>
        </c:rich>
      </c:tx>
      <c:layout>
        <c:manualLayout>
          <c:xMode val="edge"/>
          <c:yMode val="edge"/>
          <c:x val="5.2966416123652924E-2"/>
          <c:y val="3.496058033218983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929074467641799"/>
          <c:y val="0.2361061509999009"/>
          <c:w val="0.82368714705322554"/>
          <c:h val="0.4444662661946379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C81-8D3B-F796A0CB795C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C81-8D3B-F796A0CB795C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D8-4C81-8D3B-F796A0CB795C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D8-4C81-8D3B-F796A0CB795C}"/>
              </c:ext>
            </c:extLst>
          </c:dPt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'Sintesi Attività del Docente'!$S$7:$V$7</c:f>
              <c:strCache>
                <c:ptCount val="4"/>
                <c:pt idx="0">
                  <c:v>Carattere Interdisciplinare</c:v>
                </c:pt>
                <c:pt idx="1">
                  <c:v>Carattere Internazionale</c:v>
                </c:pt>
                <c:pt idx="2">
                  <c:v>Coautori della Unifortunato</c:v>
                </c:pt>
                <c:pt idx="3">
                  <c:v>Coautori di altri Atenei</c:v>
                </c:pt>
              </c:strCache>
            </c:strRef>
          </c:cat>
          <c:val>
            <c:numRef>
              <c:f>'Sintesi Attività del Docente'!$S$12:$V$12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D8-4C81-8D3B-F796A0CB795C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3211965823213311E-2"/>
          <c:y val="0.22889505777897276"/>
          <c:w val="0.22352915946852028"/>
          <c:h val="0.6164939890573873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it-IT"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Collaborazioni e Linee di Ricerca di Ateneo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091271181099263"/>
          <c:y val="0.13667570606303475"/>
          <c:w val="0.86272091383648708"/>
          <c:h val="0.53100108443077632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Docente'!$BL$7</c:f>
              <c:strCache>
                <c:ptCount val="1"/>
                <c:pt idx="0">
                  <c:v>Totale Collaborazioni su Linea Ricerca 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Docente'!$BL$12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C7-41EC-A8BA-206647602899}"/>
            </c:ext>
          </c:extLst>
        </c:ser>
        <c:ser>
          <c:idx val="1"/>
          <c:order val="1"/>
          <c:tx>
            <c:strRef>
              <c:f>'Sintesi Attività del Docente'!$BM$7</c:f>
              <c:strCache>
                <c:ptCount val="1"/>
                <c:pt idx="0">
                  <c:v>Totale Collaborazioni su Linea Ricerca 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Docente'!$BM$12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C7-41EC-A8BA-206647602899}"/>
            </c:ext>
          </c:extLst>
        </c:ser>
        <c:ser>
          <c:idx val="2"/>
          <c:order val="2"/>
          <c:tx>
            <c:strRef>
              <c:f>'Sintesi Attività del Docente'!$BN$7</c:f>
              <c:strCache>
                <c:ptCount val="1"/>
                <c:pt idx="0">
                  <c:v>Totale Collaborazioni su Linea Ricerca III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Docente'!$BN$12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C7-41EC-A8BA-206647602899}"/>
            </c:ext>
          </c:extLst>
        </c:ser>
        <c:ser>
          <c:idx val="3"/>
          <c:order val="3"/>
          <c:tx>
            <c:strRef>
              <c:f>'Sintesi Attività del Docente'!$BO$7</c:f>
              <c:strCache>
                <c:ptCount val="1"/>
                <c:pt idx="0">
                  <c:v>Totale Collaborazioni su Linea Ricerca IV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Docente'!$BO$12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C7-41EC-A8BA-206647602899}"/>
            </c:ext>
          </c:extLst>
        </c:ser>
        <c:ser>
          <c:idx val="4"/>
          <c:order val="4"/>
          <c:tx>
            <c:strRef>
              <c:f>'Sintesi Attività del Docente'!$BP$7</c:f>
              <c:strCache>
                <c:ptCount val="1"/>
                <c:pt idx="0">
                  <c:v>Totale Collaborazioni su Linea Ricerca 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Docente'!$BP$12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C7-41EC-A8BA-206647602899}"/>
            </c:ext>
          </c:extLst>
        </c:ser>
        <c:ser>
          <c:idx val="5"/>
          <c:order val="5"/>
          <c:tx>
            <c:strRef>
              <c:f>'Sintesi Attività del Docente'!$BQ$7:$BQ$10</c:f>
              <c:strCache>
                <c:ptCount val="1"/>
                <c:pt idx="0">
                  <c:v>Totale Collaborazioni su Linea Ricerca VI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Docente'!$BQ$12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C7-41EC-A8BA-206647602899}"/>
            </c:ext>
          </c:extLst>
        </c:ser>
        <c:dLbls>
          <c:showVal val="1"/>
        </c:dLbls>
        <c:gapWidth val="219"/>
        <c:overlap val="-27"/>
        <c:axId val="146031744"/>
        <c:axId val="146033280"/>
      </c:barChart>
      <c:catAx>
        <c:axId val="146031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033280"/>
        <c:crosses val="autoZero"/>
        <c:auto val="1"/>
        <c:lblAlgn val="ctr"/>
        <c:lblOffset val="100"/>
      </c:catAx>
      <c:valAx>
        <c:axId val="146033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03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525341044858058E-2"/>
          <c:y val="0.6685749237986286"/>
          <c:w val="0.72775559223787911"/>
          <c:h val="0.143702175360250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Pubblicazioni Eleggibili</a:t>
            </a:r>
          </a:p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ai fini VQR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9143634854463934"/>
          <c:y val="0.32417682634848727"/>
          <c:w val="0.78265141362664714"/>
          <c:h val="0.55673580528061251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Docente'!$W$7</c:f>
              <c:strCache>
                <c:ptCount val="1"/>
                <c:pt idx="0">
                  <c:v>Eleggibile ai fini VQR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Docente'!$W$12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E-4350-8E51-4D839DF3D7F2}"/>
            </c:ext>
          </c:extLst>
        </c:ser>
        <c:gapWidth val="219"/>
        <c:overlap val="-27"/>
        <c:axId val="146165120"/>
        <c:axId val="146166912"/>
      </c:barChart>
      <c:catAx>
        <c:axId val="14616512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66912"/>
        <c:crosses val="autoZero"/>
        <c:auto val="1"/>
        <c:lblAlgn val="ctr"/>
        <c:lblOffset val="100"/>
      </c:catAx>
      <c:valAx>
        <c:axId val="146166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6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Carattere Interdis/Internaz </a:t>
            </a:r>
          </a:p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Coautori G.Fortun/Esterni</a:t>
            </a:r>
          </a:p>
        </c:rich>
      </c:tx>
      <c:layout>
        <c:manualLayout>
          <c:xMode val="edge"/>
          <c:yMode val="edge"/>
          <c:x val="5.2966416123652924E-2"/>
          <c:y val="3.496058033218983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929074467641799"/>
          <c:y val="0.2361061509999009"/>
          <c:w val="0.82368714705322554"/>
          <c:h val="0.44446626619463792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Docente'!$S$7</c:f>
              <c:strCache>
                <c:ptCount val="1"/>
                <c:pt idx="0">
                  <c:v>Carattere Interdisciplinare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Docente'!$S$12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F3-47A4-ADAB-CBC01547C8E0}"/>
            </c:ext>
          </c:extLst>
        </c:ser>
        <c:ser>
          <c:idx val="1"/>
          <c:order val="1"/>
          <c:tx>
            <c:strRef>
              <c:f>'Sintesi Attività del Docente'!$T$7</c:f>
              <c:strCache>
                <c:ptCount val="1"/>
                <c:pt idx="0">
                  <c:v>Carattere Internazionale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Docente'!$T$12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F3-47A4-ADAB-CBC01547C8E0}"/>
            </c:ext>
          </c:extLst>
        </c:ser>
        <c:ser>
          <c:idx val="2"/>
          <c:order val="2"/>
          <c:tx>
            <c:strRef>
              <c:f>'Sintesi Attività del Docente'!$U$7</c:f>
              <c:strCache>
                <c:ptCount val="1"/>
                <c:pt idx="0">
                  <c:v>Coautori della Unifortunato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Docente'!$U$12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F3-47A4-ADAB-CBC01547C8E0}"/>
            </c:ext>
          </c:extLst>
        </c:ser>
        <c:ser>
          <c:idx val="3"/>
          <c:order val="3"/>
          <c:tx>
            <c:strRef>
              <c:f>'Sintesi Attività del Docente'!$V$7</c:f>
              <c:strCache>
                <c:ptCount val="1"/>
                <c:pt idx="0">
                  <c:v>Coautori di altri Atenei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Docente'!$V$12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F3-47A4-ADAB-CBC01547C8E0}"/>
            </c:ext>
          </c:extLst>
        </c:ser>
        <c:dLbls>
          <c:showVal val="1"/>
        </c:dLbls>
        <c:gapWidth val="219"/>
        <c:overlap val="-27"/>
        <c:axId val="146108800"/>
        <c:axId val="146110336"/>
      </c:barChart>
      <c:catAx>
        <c:axId val="1461088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10336"/>
        <c:crosses val="autoZero"/>
        <c:auto val="1"/>
        <c:lblAlgn val="ctr"/>
        <c:lblOffset val="100"/>
      </c:catAx>
      <c:valAx>
        <c:axId val="14611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0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13564880555218"/>
          <c:y val="0.73464024982197051"/>
          <c:w val="0.7617353239923792"/>
          <c:h val="0.2362857832648797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it-IT"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Pubblicazioni per linee di Ricerca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248008143772039"/>
          <c:y val="0.14866793958626831"/>
          <c:w val="0.86094138985745317"/>
          <c:h val="0.6334866605634496"/>
        </c:manualLayout>
      </c:layout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Docente'!$Y$7:$AD$10</c:f>
              <c:strCache>
                <c:ptCount val="6"/>
                <c:pt idx="0">
                  <c:v>Totali Pubblicazioni su Linee di Ricerca I</c:v>
                </c:pt>
                <c:pt idx="1">
                  <c:v>Totali Pubblicazioni su Linee di Ricerca II</c:v>
                </c:pt>
                <c:pt idx="2">
                  <c:v>Totali Pubblicazioni su Linee di Ricerca III</c:v>
                </c:pt>
                <c:pt idx="3">
                  <c:v>Totali Pubblicazioni su Linee di Ricerca IV</c:v>
                </c:pt>
                <c:pt idx="4">
                  <c:v>Totali Pubblicazioni su Linee di Ricerca V</c:v>
                </c:pt>
                <c:pt idx="5">
                  <c:v>Totali Pubblicazioni su Linee di Ricerca VI</c:v>
                </c:pt>
              </c:strCache>
            </c:strRef>
          </c:cat>
          <c:val>
            <c:numRef>
              <c:f>'Sintesi Attività del Docente'!$Y$12:$AD$12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57-4A04-A1DC-78E33E9229F4}"/>
            </c:ext>
          </c:extLst>
        </c:ser>
        <c:dLbls>
          <c:showVal val="1"/>
        </c:dLbls>
        <c:gapWidth val="219"/>
        <c:overlap val="-27"/>
        <c:axId val="146192640"/>
        <c:axId val="146284544"/>
      </c:barChart>
      <c:catAx>
        <c:axId val="146192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84544"/>
        <c:crosses val="autoZero"/>
        <c:auto val="1"/>
        <c:lblAlgn val="ctr"/>
        <c:lblOffset val="100"/>
      </c:catAx>
      <c:valAx>
        <c:axId val="146284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Pubblicazioni su Linee</a:t>
            </a:r>
            <a:r>
              <a:rPr lang="en-US" baseline="0"/>
              <a:t> di Ricerca di Ateneo </a:t>
            </a:r>
            <a:endParaRPr lang="en-US"/>
          </a:p>
        </c:rich>
      </c:tx>
      <c:layout>
        <c:manualLayout>
          <c:xMode val="edge"/>
          <c:yMode val="edge"/>
          <c:x val="0.16912488920614832"/>
          <c:y val="0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Docente'!$X$7</c:f>
              <c:strCache>
                <c:ptCount val="1"/>
                <c:pt idx="0">
                  <c:v>Totali Pubblicazioni su Linee di Ricerca di Ateneo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Docente'!$X$12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D1-49AE-B176-0BF6703484BA}"/>
            </c:ext>
          </c:extLst>
        </c:ser>
        <c:gapWidth val="219"/>
        <c:overlap val="-27"/>
        <c:axId val="146337792"/>
        <c:axId val="146339328"/>
      </c:barChart>
      <c:catAx>
        <c:axId val="14633779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339328"/>
        <c:crosses val="autoZero"/>
        <c:auto val="1"/>
        <c:lblAlgn val="ctr"/>
        <c:lblOffset val="100"/>
      </c:catAx>
      <c:valAx>
        <c:axId val="146339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33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cap="all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Pubblicazioni per linee di Ricerca</a:t>
            </a:r>
          </a:p>
        </c:rich>
      </c:tx>
      <c:layout>
        <c:manualLayout>
          <c:xMode val="edge"/>
          <c:yMode val="edge"/>
          <c:x val="7.1734124357147627E-2"/>
          <c:y val="0"/>
        </c:manualLayout>
      </c:layout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76315300271647"/>
          <c:y val="0.3195932557377793"/>
          <c:w val="0.77907773788830725"/>
          <c:h val="0.57376577342055024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40-48DB-B56B-6F52FB1AB9FF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40-48DB-B56B-6F52FB1AB9FF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40-48DB-B56B-6F52FB1AB9FF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40-48DB-B56B-6F52FB1AB9FF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40-48DB-B56B-6F52FB1AB9FF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'Sintesi Attività del Docente'!$Y$7:$AD$10</c:f>
              <c:strCache>
                <c:ptCount val="6"/>
                <c:pt idx="0">
                  <c:v>Totali Pubblicazioni su Linee di Ricerca I</c:v>
                </c:pt>
                <c:pt idx="1">
                  <c:v>Totali Pubblicazioni su Linee di Ricerca II</c:v>
                </c:pt>
                <c:pt idx="2">
                  <c:v>Totali Pubblicazioni su Linee di Ricerca III</c:v>
                </c:pt>
                <c:pt idx="3">
                  <c:v>Totali Pubblicazioni su Linee di Ricerca IV</c:v>
                </c:pt>
                <c:pt idx="4">
                  <c:v>Totali Pubblicazioni su Linee di Ricerca V</c:v>
                </c:pt>
                <c:pt idx="5">
                  <c:v>Totali Pubblicazioni su Linee di Ricerca VI</c:v>
                </c:pt>
              </c:strCache>
            </c:strRef>
          </c:cat>
          <c:val>
            <c:numRef>
              <c:f>'Sintesi Attività del Docente'!$Y$12:$AC$12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640-48DB-B56B-6F52FB1AB9FF}"/>
            </c:ext>
          </c:extLst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Iniziative Convegnistiche e Seminariali</a:t>
            </a:r>
          </a:p>
        </c:rich>
      </c:tx>
      <c:layout>
        <c:manualLayout>
          <c:xMode val="edge"/>
          <c:yMode val="edge"/>
          <c:x val="4.3547248118009398E-2"/>
          <c:y val="0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Docente'!$AF$7</c:f>
              <c:strCache>
                <c:ptCount val="1"/>
                <c:pt idx="0">
                  <c:v>Convegno Scientifico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Docente'!$AF$12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3-4CDD-8695-034148AF0397}"/>
            </c:ext>
          </c:extLst>
        </c:ser>
        <c:ser>
          <c:idx val="1"/>
          <c:order val="1"/>
          <c:tx>
            <c:strRef>
              <c:f>'Sintesi Attività del Docente'!$AG$7</c:f>
              <c:strCache>
                <c:ptCount val="1"/>
                <c:pt idx="0">
                  <c:v>Seminario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Docente'!$AG$12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3-4CDD-8695-034148AF0397}"/>
            </c:ext>
          </c:extLst>
        </c:ser>
        <c:ser>
          <c:idx val="2"/>
          <c:order val="2"/>
          <c:tx>
            <c:strRef>
              <c:f>'Sintesi Attività del Docente'!$AH$7</c:f>
              <c:strCache>
                <c:ptCount val="1"/>
                <c:pt idx="0">
                  <c:v>Di carattere Internazionale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Docente'!$AH$12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23-4CDD-8695-034148AF0397}"/>
            </c:ext>
          </c:extLst>
        </c:ser>
        <c:dLbls>
          <c:showVal val="1"/>
        </c:dLbls>
        <c:gapWidth val="219"/>
        <c:overlap val="-27"/>
        <c:axId val="146446208"/>
        <c:axId val="146447744"/>
      </c:barChart>
      <c:catAx>
        <c:axId val="146446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47744"/>
        <c:crosses val="autoZero"/>
        <c:auto val="1"/>
        <c:lblAlgn val="ctr"/>
        <c:lblOffset val="100"/>
      </c:catAx>
      <c:valAx>
        <c:axId val="146447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69763911884329E-2"/>
          <c:y val="0.74290905180464462"/>
          <c:w val="0.90117412560595"/>
          <c:h val="0.2447686372931021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it-IT"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Totale Iniziative Convegnistiche su Linee di Ricerca di Ateneo</a:t>
            </a:r>
          </a:p>
        </c:rich>
      </c:tx>
      <c:layout>
        <c:manualLayout>
          <c:xMode val="edge"/>
          <c:yMode val="edge"/>
          <c:x val="0.16912488920614832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8109434334381094"/>
          <c:y val="0.42197104668722502"/>
          <c:w val="0.79439328097709772"/>
          <c:h val="0.43652810905003464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Docente'!$AI$7</c:f>
              <c:strCache>
                <c:ptCount val="1"/>
                <c:pt idx="0">
                  <c:v>Totale Iniziative Convegnistiche su Linee di Ricerca di Ateneo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Docente'!$AI$12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B9-49F5-8AB2-9C75BE689276}"/>
            </c:ext>
          </c:extLst>
        </c:ser>
        <c:gapWidth val="219"/>
        <c:overlap val="-27"/>
        <c:axId val="146497536"/>
        <c:axId val="146499072"/>
      </c:barChart>
      <c:catAx>
        <c:axId val="14649753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99072"/>
        <c:crosses val="autoZero"/>
        <c:auto val="1"/>
        <c:lblAlgn val="ctr"/>
        <c:lblOffset val="100"/>
      </c:catAx>
      <c:valAx>
        <c:axId val="146499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Progetti di Ricerca e Relativi Fondi</a:t>
            </a:r>
          </a:p>
        </c:rich>
      </c:tx>
      <c:layout>
        <c:manualLayout>
          <c:xMode val="edge"/>
          <c:yMode val="edge"/>
          <c:x val="3.0892874695753681E-2"/>
          <c:y val="1.2724569022020021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Docente'!$AQ$7:$AX$7</c:f>
              <c:strCache>
                <c:ptCount val="8"/>
                <c:pt idx="0">
                  <c:v>Progetti su Fondi di Ateneo</c:v>
                </c:pt>
                <c:pt idx="1">
                  <c:v>Progetti su Fondi Pubblici Europei</c:v>
                </c:pt>
                <c:pt idx="2">
                  <c:v>Progetti su Fondi Pubblici Nazionali</c:v>
                </c:pt>
                <c:pt idx="3">
                  <c:v>Progetti su Fondi Pubblici Regionali</c:v>
                </c:pt>
                <c:pt idx="4">
                  <c:v>Altri Fondi Pubblici</c:v>
                </c:pt>
                <c:pt idx="5">
                  <c:v>Fondi Privati</c:v>
                </c:pt>
                <c:pt idx="6">
                  <c:v>Presentati Ma Non Finanziati</c:v>
                </c:pt>
                <c:pt idx="7">
                  <c:v>Finanziamento Non Previsto</c:v>
                </c:pt>
              </c:strCache>
            </c:strRef>
          </c:cat>
          <c:val>
            <c:numRef>
              <c:f>'Sintesi Attività del Docente'!$AQ$12:$AX$12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3-4C8A-8220-D643660634FF}"/>
            </c:ext>
          </c:extLst>
        </c:ser>
        <c:gapWidth val="182"/>
        <c:axId val="146535552"/>
        <c:axId val="146537088"/>
      </c:barChart>
      <c:catAx>
        <c:axId val="146535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537088"/>
        <c:crosses val="autoZero"/>
        <c:auto val="1"/>
        <c:lblAlgn val="ctr"/>
        <c:lblOffset val="100"/>
      </c:catAx>
      <c:valAx>
        <c:axId val="1465370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53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Totale Partecipazioni a Progetti di Ricerca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Docente'!$AP$7</c:f>
              <c:strCache>
                <c:ptCount val="1"/>
                <c:pt idx="0">
                  <c:v>Totale Partecipazione Progetti di Ricerca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Docente'!$AP$12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4-4405-8DFB-05E7880DD8C8}"/>
            </c:ext>
          </c:extLst>
        </c:ser>
        <c:gapWidth val="219"/>
        <c:overlap val="-27"/>
        <c:axId val="144018048"/>
        <c:axId val="144023936"/>
      </c:barChart>
      <c:catAx>
        <c:axId val="14401804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023936"/>
        <c:crosses val="autoZero"/>
        <c:auto val="1"/>
        <c:lblAlgn val="ctr"/>
        <c:lblOffset val="100"/>
      </c:catAx>
      <c:valAx>
        <c:axId val="144023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01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Progetti di Ricerca e Relativi Fondi</a:t>
            </a:r>
          </a:p>
        </c:rich>
      </c:tx>
      <c:layout>
        <c:manualLayout>
          <c:xMode val="edge"/>
          <c:yMode val="edge"/>
          <c:x val="3.0892874695753681E-2"/>
          <c:y val="1.2724569022020021E-2"/>
        </c:manualLayout>
      </c:layout>
      <c:spPr>
        <a:noFill/>
        <a:ln>
          <a:noFill/>
        </a:ln>
        <a:effectLst/>
      </c:spPr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D9-41B9-BA0E-EA47542756FF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D9-41B9-BA0E-EA47542756FF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D9-41B9-BA0E-EA47542756FF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D9-41B9-BA0E-EA47542756FF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D9-41B9-BA0E-EA47542756FF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DD9-41B9-BA0E-EA47542756FF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DD9-41B9-BA0E-EA47542756FF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DD9-41B9-BA0E-EA47542756FF}"/>
              </c:ext>
            </c:extLst>
          </c:dPt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'Sintesi Attività del Docente'!$AQ$7:$AX$7</c:f>
              <c:strCache>
                <c:ptCount val="8"/>
                <c:pt idx="0">
                  <c:v>Progetti su Fondi di Ateneo</c:v>
                </c:pt>
                <c:pt idx="1">
                  <c:v>Progetti su Fondi Pubblici Europei</c:v>
                </c:pt>
                <c:pt idx="2">
                  <c:v>Progetti su Fondi Pubblici Nazionali</c:v>
                </c:pt>
                <c:pt idx="3">
                  <c:v>Progetti su Fondi Pubblici Regionali</c:v>
                </c:pt>
                <c:pt idx="4">
                  <c:v>Altri Fondi Pubblici</c:v>
                </c:pt>
                <c:pt idx="5">
                  <c:v>Fondi Privati</c:v>
                </c:pt>
                <c:pt idx="6">
                  <c:v>Presentati Ma Non Finanziati</c:v>
                </c:pt>
                <c:pt idx="7">
                  <c:v>Finanziamento Non Previsto</c:v>
                </c:pt>
              </c:strCache>
            </c:strRef>
          </c:cat>
          <c:val>
            <c:numRef>
              <c:f>'Sintesi Attività del Docente'!$AQ$12:$AX$12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DD9-41B9-BA0E-EA47542756FF}"/>
            </c:ext>
          </c:extLst>
        </c:ser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Ricerca e Linee di Ateneo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2426656098321958E-2"/>
          <c:y val="0.15020042655534188"/>
          <c:w val="0.89086697219674649"/>
          <c:h val="0.36864626332698425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Docente'!$AZ$7</c:f>
              <c:strCache>
                <c:ptCount val="1"/>
                <c:pt idx="0">
                  <c:v>Totale Partecip Progetti su Linea Ricerca 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Docente'!$AZ$12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F-4B4A-81C9-121487287C3A}"/>
            </c:ext>
          </c:extLst>
        </c:ser>
        <c:ser>
          <c:idx val="1"/>
          <c:order val="1"/>
          <c:tx>
            <c:strRef>
              <c:f>'Sintesi Attività del Docente'!$BA$7</c:f>
              <c:strCache>
                <c:ptCount val="1"/>
                <c:pt idx="0">
                  <c:v>Totale Partecip Progetti su Linea Ricerca 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Docente'!$BA$12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BF-4B4A-81C9-121487287C3A}"/>
            </c:ext>
          </c:extLst>
        </c:ser>
        <c:ser>
          <c:idx val="2"/>
          <c:order val="2"/>
          <c:tx>
            <c:strRef>
              <c:f>'Sintesi Attività del Docente'!$BB$7</c:f>
              <c:strCache>
                <c:ptCount val="1"/>
                <c:pt idx="0">
                  <c:v>Totale Partecip Progetti su Linea Ricerca III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Docente'!$BB$12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BF-4B4A-81C9-121487287C3A}"/>
            </c:ext>
          </c:extLst>
        </c:ser>
        <c:ser>
          <c:idx val="3"/>
          <c:order val="3"/>
          <c:tx>
            <c:strRef>
              <c:f>'Sintesi Attività del Docente'!$BC$7</c:f>
              <c:strCache>
                <c:ptCount val="1"/>
                <c:pt idx="0">
                  <c:v>Totale Partecip Progetti su Linea Ricerca IV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Docente'!$BC$12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BF-4B4A-81C9-121487287C3A}"/>
            </c:ext>
          </c:extLst>
        </c:ser>
        <c:ser>
          <c:idx val="4"/>
          <c:order val="4"/>
          <c:tx>
            <c:strRef>
              <c:f>'Sintesi Attività del Docente'!$BD$7</c:f>
              <c:strCache>
                <c:ptCount val="1"/>
                <c:pt idx="0">
                  <c:v>Totale Partecip Progetti su Linea Ricerca 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Docente'!$BD$12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BF-4B4A-81C9-121487287C3A}"/>
            </c:ext>
          </c:extLst>
        </c:ser>
        <c:ser>
          <c:idx val="5"/>
          <c:order val="5"/>
          <c:tx>
            <c:strRef>
              <c:f>'Sintesi Attività del Docente'!$BE$7:$BE$10</c:f>
              <c:strCache>
                <c:ptCount val="1"/>
                <c:pt idx="0">
                  <c:v>Totale Partecip Progetti su Linea Ricerca VI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Docente'!$BE$12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BF-4B4A-81C9-121487287C3A}"/>
            </c:ext>
          </c:extLst>
        </c:ser>
        <c:dLbls>
          <c:showVal val="1"/>
        </c:dLbls>
        <c:gapWidth val="219"/>
        <c:overlap val="-27"/>
        <c:axId val="146697600"/>
        <c:axId val="146609280"/>
      </c:barChart>
      <c:catAx>
        <c:axId val="146697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609280"/>
        <c:crosses val="autoZero"/>
        <c:auto val="1"/>
        <c:lblAlgn val="ctr"/>
        <c:lblOffset val="100"/>
      </c:catAx>
      <c:valAx>
        <c:axId val="146609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69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336068697748502E-2"/>
          <c:y val="0.59482491236720181"/>
          <c:w val="0.68054306405441678"/>
          <c:h val="0.4051751129668478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it-IT"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Totale Progetti</a:t>
            </a:r>
            <a:r>
              <a:rPr lang="en-US" baseline="0"/>
              <a:t> </a:t>
            </a:r>
            <a:r>
              <a:rPr lang="en-US"/>
              <a:t>su Linee di Ricerca di Ateneo</a:t>
            </a:r>
          </a:p>
        </c:rich>
      </c:tx>
      <c:layout>
        <c:manualLayout>
          <c:xMode val="edge"/>
          <c:yMode val="edge"/>
          <c:x val="0.16912488920614832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8109434334381094"/>
          <c:y val="0.42197104668722502"/>
          <c:w val="0.79439328097709772"/>
          <c:h val="0.43652810905003464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Docente'!$AY$7</c:f>
              <c:strCache>
                <c:ptCount val="1"/>
                <c:pt idx="0">
                  <c:v>Totale Partecip Progetti su Linee Ricerca Ateneo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Docente'!$AY$12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2-48BC-A0CD-6B33AD289A66}"/>
            </c:ext>
          </c:extLst>
        </c:ser>
        <c:gapWidth val="219"/>
        <c:overlap val="-27"/>
        <c:axId val="146633856"/>
        <c:axId val="146635392"/>
      </c:barChart>
      <c:catAx>
        <c:axId val="14663385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t-IT" sz="2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635392"/>
        <c:crosses val="autoZero"/>
        <c:auto val="1"/>
        <c:lblAlgn val="ctr"/>
        <c:lblOffset val="100"/>
      </c:catAx>
      <c:valAx>
        <c:axId val="146635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6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Ricerca e Linee di Ateneo</a:t>
            </a:r>
          </a:p>
        </c:rich>
      </c:tx>
      <c:spPr>
        <a:noFill/>
        <a:ln>
          <a:noFill/>
        </a:ln>
        <a:effectLst/>
      </c:spPr>
    </c:title>
    <c:view3D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168033967959773E-2"/>
          <c:y val="0.2363866556584942"/>
          <c:w val="0.89086697219674649"/>
          <c:h val="0.36864626332698425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2D-418C-B157-A79DA2F40139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2D-418C-B157-A79DA2F40139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2D-418C-B157-A79DA2F40139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2D-418C-B157-A79DA2F40139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82D-418C-B157-A79DA2F40139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82D-418C-B157-A79DA2F40139}"/>
              </c:ext>
            </c:extLst>
          </c:dPt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'Sintesi Attività del Docente'!$AZ$7:$BE$8</c:f>
              <c:strCache>
                <c:ptCount val="6"/>
                <c:pt idx="0">
                  <c:v>Totale Partecip Progetti su Linea Ricerca I</c:v>
                </c:pt>
                <c:pt idx="1">
                  <c:v>Totale Partecip Progetti su Linea Ricerca II</c:v>
                </c:pt>
                <c:pt idx="2">
                  <c:v>Totale Partecip Progetti su Linea Ricerca III</c:v>
                </c:pt>
                <c:pt idx="3">
                  <c:v>Totale Partecip Progetti su Linea Ricerca IV</c:v>
                </c:pt>
                <c:pt idx="4">
                  <c:v>Totale Partecip Progetti su Linea Ricerca V</c:v>
                </c:pt>
                <c:pt idx="5">
                  <c:v>Totale Partecip Progetti su Linea Ricerca VI</c:v>
                </c:pt>
              </c:strCache>
            </c:strRef>
          </c:cat>
          <c:val>
            <c:numRef>
              <c:f>'Sintesi Attività del Docente'!$AZ$12:$BE$12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82D-418C-B157-A79DA2F40139}"/>
            </c:ext>
          </c:extLst>
        </c:ser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324631403589804E-2"/>
          <c:y val="0.6860428047534648"/>
          <c:w val="0.86728177208519686"/>
          <c:h val="0.3139571952465353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it-IT"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it-IT" sz="28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Partecipazione: Capofila/Partner</a:t>
            </a:r>
          </a:p>
        </c:rich>
      </c:tx>
      <c:layout>
        <c:manualLayout>
          <c:xMode val="edge"/>
          <c:yMode val="edge"/>
          <c:x val="0.12313631729968517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5796657169357142"/>
          <c:y val="0.20147733180401409"/>
          <c:w val="0.78253342947768811"/>
          <c:h val="0.55099140990121032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Docente'!$BR$7</c:f>
              <c:strCache>
                <c:ptCount val="1"/>
                <c:pt idx="0">
                  <c:v>Totale Progetti Capofila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Docente'!$BR$12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D-4838-9D07-31C729192BA2}"/>
            </c:ext>
          </c:extLst>
        </c:ser>
        <c:ser>
          <c:idx val="1"/>
          <c:order val="1"/>
          <c:tx>
            <c:strRef>
              <c:f>'Sintesi Attività del Docente'!$BS$7</c:f>
              <c:strCache>
                <c:ptCount val="1"/>
                <c:pt idx="0">
                  <c:v>Totale Progetti Partner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Docente'!$BS$12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DD-4838-9D07-31C729192BA2}"/>
            </c:ext>
          </c:extLst>
        </c:ser>
        <c:dLbls>
          <c:showVal val="1"/>
        </c:dLbls>
        <c:axId val="146944384"/>
        <c:axId val="146945920"/>
      </c:barChart>
      <c:catAx>
        <c:axId val="146944384"/>
        <c:scaling>
          <c:orientation val="minMax"/>
        </c:scaling>
        <c:axPos val="b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945920"/>
        <c:crosses val="autoZero"/>
        <c:auto val="1"/>
        <c:lblAlgn val="ctr"/>
        <c:lblOffset val="100"/>
      </c:catAx>
      <c:valAx>
        <c:axId val="146945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9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Collaborazioni con Università, Enti e Associazioni</a:t>
            </a:r>
          </a:p>
        </c:rich>
      </c:tx>
      <c:layout>
        <c:manualLayout>
          <c:xMode val="edge"/>
          <c:yMode val="edge"/>
          <c:x val="0.20489595068094241"/>
          <c:y val="2.0657057068779894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Docente'!$BF$7</c:f>
              <c:strCache>
                <c:ptCount val="1"/>
                <c:pt idx="0">
                  <c:v>Totale Collab Con Univ, Enti e Assoc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Pt>
            <c:idx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1-4D69-A883-FAD141955A0F}"/>
              </c:ext>
            </c:extLst>
          </c:dPt>
          <c:dLbls>
            <c:dLbl>
              <c:idx val="0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1-4D69-A883-FAD141955A0F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31-4D69-A883-FAD141955A0F}"/>
            </c:ext>
          </c:extLst>
        </c:ser>
        <c:gapWidth val="219"/>
        <c:overlap val="-27"/>
        <c:axId val="146737792"/>
        <c:axId val="146751872"/>
      </c:barChart>
      <c:catAx>
        <c:axId val="14673779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751872"/>
        <c:crosses val="autoZero"/>
        <c:auto val="1"/>
        <c:lblAlgn val="ctr"/>
        <c:lblOffset val="100"/>
      </c:catAx>
      <c:valAx>
        <c:axId val="146751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73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33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Collaborazioni con Università, Enti e Associazioni</a:t>
            </a:r>
          </a:p>
        </c:rich>
      </c:tx>
      <c:layout>
        <c:manualLayout>
          <c:xMode val="edge"/>
          <c:yMode val="edge"/>
          <c:x val="2.174949706040789E-2"/>
          <c:y val="0"/>
        </c:manualLayout>
      </c:layout>
      <c:spPr>
        <a:noFill/>
        <a:ln>
          <a:noFill/>
        </a:ln>
        <a:effectLst/>
      </c:spPr>
    </c:title>
    <c:view3D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49710310236573E-2"/>
          <c:y val="0.20819246468266092"/>
          <c:w val="0.84236732937643144"/>
          <c:h val="0.69230645854327666"/>
        </c:manualLayout>
      </c:layout>
      <c:pie3DChart>
        <c:varyColors val="1"/>
        <c:ser>
          <c:idx val="0"/>
          <c:order val="0"/>
          <c:explosion val="56"/>
          <c:dPt>
            <c:idx val="0"/>
            <c:explosion val="14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62-4EF8-997B-B9BCE71C4F5D}"/>
              </c:ext>
            </c:extLst>
          </c:dPt>
          <c:dPt>
            <c:idx val="1"/>
            <c:explosion val="17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62-4EF8-997B-B9BCE71C4F5D}"/>
              </c:ext>
            </c:extLst>
          </c:dPt>
          <c:dPt>
            <c:idx val="2"/>
            <c:explosion val="29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362-4EF8-997B-B9BCE71C4F5D}"/>
              </c:ext>
            </c:extLst>
          </c:dPt>
          <c:dPt>
            <c:idx val="3"/>
            <c:explosion val="26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362-4EF8-997B-B9BCE71C4F5D}"/>
              </c:ext>
            </c:extLst>
          </c:dPt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'Sintesi Attività del Docente'!$BG$7:$BJ$7</c:f>
              <c:strCache>
                <c:ptCount val="4"/>
                <c:pt idx="0">
                  <c:v>Collab Con Univ Italiane</c:v>
                </c:pt>
                <c:pt idx="1">
                  <c:v>Collab Con Univ Straniere</c:v>
                </c:pt>
                <c:pt idx="2">
                  <c:v>Associazione o Altri Enti Italiani</c:v>
                </c:pt>
                <c:pt idx="3">
                  <c:v>Associazioni o Altri Enti Stranieri</c:v>
                </c:pt>
              </c:strCache>
            </c:strRef>
          </c:cat>
          <c:val>
            <c:numRef>
              <c:f>'Sintesi Attività del Docente'!$BG$12:$BJ$12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362-4EF8-997B-B9BCE71C4F5D}"/>
            </c:ext>
          </c:extLst>
        </c:ser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11679625991E-2"/>
          <c:y val="0.83194481579039858"/>
          <c:w val="0.8999999766407486"/>
          <c:h val="0.15583351390503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Collaborazioni con Università, Enti e Associazioni su Linee di Ricerca</a:t>
            </a:r>
          </a:p>
        </c:rich>
      </c:tx>
      <c:layout>
        <c:manualLayout>
          <c:xMode val="edge"/>
          <c:yMode val="edge"/>
          <c:x val="0.20489595068094241"/>
          <c:y val="2.065705706877989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961492180958376"/>
          <c:y val="0.26327419234159943"/>
          <c:w val="0.8607678156172186"/>
          <c:h val="0.6206367253196966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Docente'!$BK$7</c:f>
              <c:strCache>
                <c:ptCount val="1"/>
                <c:pt idx="0">
                  <c:v>Totale Collaborazioni su Linee Ricerca Ateneo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40000"/>
                    <a:lumOff val="60000"/>
                    <a:shade val="30000"/>
                    <a:satMod val="115000"/>
                  </a:schemeClr>
                </a:gs>
                <a:gs pos="50000">
                  <a:schemeClr val="tx2">
                    <a:lumMod val="40000"/>
                    <a:lumOff val="60000"/>
                    <a:shade val="67500"/>
                    <a:satMod val="115000"/>
                  </a:schemeClr>
                </a:gs>
                <a:gs pos="100000">
                  <a:schemeClr val="tx2">
                    <a:lumMod val="40000"/>
                    <a:lumOff val="60000"/>
                    <a:shade val="100000"/>
                    <a:satMod val="115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Docente'!$BK$12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4-4220-B1BA-C8CB0D95FDAF}"/>
            </c:ext>
          </c:extLst>
        </c:ser>
        <c:gapWidth val="219"/>
        <c:overlap val="-27"/>
        <c:axId val="147022592"/>
        <c:axId val="147024128"/>
      </c:barChart>
      <c:catAx>
        <c:axId val="14702259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024128"/>
        <c:crosses val="autoZero"/>
        <c:auto val="1"/>
        <c:lblAlgn val="ctr"/>
        <c:lblOffset val="100"/>
      </c:catAx>
      <c:valAx>
        <c:axId val="147024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0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Totale attività scientifiche complessive (Pubblicazioni, Iniziative Convegnistiche, Progetti di Ricerca) riconducibili alle linee di ricerca di Ateneo</a:t>
            </a:r>
          </a:p>
        </c:rich>
      </c:tx>
      <c:layout>
        <c:manualLayout>
          <c:xMode val="edge"/>
          <c:yMode val="edge"/>
          <c:x val="0.11714269461663097"/>
          <c:y val="1.9649864513926314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'Sintesi Attività del Docente'!$BT$7</c:f>
              <c:strCache>
                <c:ptCount val="1"/>
                <c:pt idx="0">
                  <c:v>Totale attività scientifiche complessive (Pubbllicazioni, Iniziative Convegnistiche, Progetti di Ricerca) riconducibili alle linee di ricerca di Ateneo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Docente'!$BT$11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F9-4694-B6CE-36913825F8A5}"/>
            </c:ext>
          </c:extLst>
        </c:ser>
        <c:gapWidth val="219"/>
        <c:overlap val="-27"/>
        <c:axId val="147134720"/>
        <c:axId val="147152896"/>
      </c:barChart>
      <c:catAx>
        <c:axId val="147134720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152896"/>
        <c:crosses val="autoZero"/>
        <c:auto val="1"/>
        <c:lblAlgn val="ctr"/>
        <c:lblOffset val="100"/>
      </c:catAx>
      <c:valAx>
        <c:axId val="147152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13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Totale attività scientifiche complessive (Pubblicazioni, Iniziative Convegnistiche, Progetti di Ricerca) riconducibili alle linee di ricerca di Ateneo</a:t>
            </a:r>
            <a:endParaRPr lang="it-IT" sz="2800">
              <a:effectLst/>
            </a:endParaRPr>
          </a:p>
        </c:rich>
      </c:tx>
      <c:layout>
        <c:manualLayout>
          <c:xMode val="edge"/>
          <c:yMode val="edge"/>
          <c:x val="0.20489595068094241"/>
          <c:y val="2.065705706877989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961492180958376"/>
          <c:y val="0.3641444205484044"/>
          <c:w val="0.8607678156172186"/>
          <c:h val="0.51976653489625047"/>
        </c:manualLayout>
      </c:layout>
      <c:barChart>
        <c:barDir val="col"/>
        <c:grouping val="clustered"/>
        <c:ser>
          <c:idx val="0"/>
          <c:order val="0"/>
          <c:tx>
            <c:strRef>
              <c:f>'Sintesi Attività del Docente'!$BT$7</c:f>
              <c:strCache>
                <c:ptCount val="1"/>
                <c:pt idx="0">
                  <c:v>Totale attività scientifiche complessive (Pubbllicazioni, Iniziative Convegnistiche, Progetti di Ricerca) riconducibili alle linee di ricerca di Ateneo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'Sintesi Attività del Docente'!$BT$12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03-4496-A97A-292B235859E2}"/>
            </c:ext>
          </c:extLst>
        </c:ser>
        <c:gapWidth val="219"/>
        <c:overlap val="-27"/>
        <c:axId val="147181568"/>
        <c:axId val="147183104"/>
      </c:barChart>
      <c:catAx>
        <c:axId val="14718156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183104"/>
        <c:crosses val="autoZero"/>
        <c:auto val="1"/>
        <c:lblAlgn val="ctr"/>
        <c:lblOffset val="100"/>
      </c:catAx>
      <c:valAx>
        <c:axId val="147183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2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18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baseline="0">
                <a:solidFill>
                  <a:schemeClr val="tx1"/>
                </a:solidFill>
                <a:latin typeface="Calibri" panose="020F0502020204030204"/>
              </a:rPr>
              <a:t>Prospetto Pubblicazioni Scientifiche 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9677845092673431"/>
          <c:y val="0.1963568226840981"/>
          <c:w val="0.52104910496815771"/>
          <c:h val="0.7758617626914806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B0-40A7-87C5-C2C8CBFDD204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B0-40A7-87C5-C2C8CBFDD204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B0-40A7-87C5-C2C8CBFDD204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B0-40A7-87C5-C2C8CBFDD204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4B0-40A7-87C5-C2C8CBFDD204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4B0-40A7-87C5-C2C8CBFDD204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4B0-40A7-87C5-C2C8CBFDD204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4B0-40A7-87C5-C2C8CBFDD204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4B0-40A7-87C5-C2C8CBFDD204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4B0-40A7-87C5-C2C8CBFDD204}"/>
              </c:ext>
            </c:extLst>
          </c:dPt>
          <c:dPt>
            <c:idx val="1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4B0-40A7-87C5-C2C8CBFDD204}"/>
              </c:ext>
            </c:extLst>
          </c:dPt>
          <c:dPt>
            <c:idx val="11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4B0-40A7-87C5-C2C8CBFDD204}"/>
              </c:ext>
            </c:extLst>
          </c:dPt>
          <c:dP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4B0-40A7-87C5-C2C8CBFDD204}"/>
              </c:ext>
            </c:extLst>
          </c:dPt>
          <c:dP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4B0-40A7-87C5-C2C8CBFDD204}"/>
              </c:ext>
            </c:extLst>
          </c:dPt>
          <c:dP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4B0-40A7-87C5-C2C8CBFDD204}"/>
              </c:ext>
            </c:extLst>
          </c:dPt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'Sintesi Attività del Docente'!$D$7:$R$10</c:f>
              <c:strCache>
                <c:ptCount val="15"/>
                <c:pt idx="0">
                  <c:v>Contributo su rivista fascia 'A'- ANVUR (non bibl.)</c:v>
                </c:pt>
                <c:pt idx="1">
                  <c:v>Contributo su rivista scientifica ANVUR diversa da fascia 'A' (non bibl.)</c:v>
                </c:pt>
                <c:pt idx="2">
                  <c:v>Contributo su rivista scientifica ANVUR indicizzata ISI-SCOPUS - Q1 (bibl.)</c:v>
                </c:pt>
                <c:pt idx="3">
                  <c:v>Contributo su rivista scientifica ANVUR indicizzata ISI-SCOPUS - Q2 (bibl.)</c:v>
                </c:pt>
                <c:pt idx="4">
                  <c:v>Contributo su rivista scientifica ANVUR indicizzata ISI-SCOPUS - Q3 (bibl.)</c:v>
                </c:pt>
                <c:pt idx="5">
                  <c:v>Contributo su rivista scientifica ANVUR indicizzata ISI-SCOPUS - Q4 (bibl.)</c:v>
                </c:pt>
                <c:pt idx="6">
                  <c:v>Contributo in altre riviste indicizzate ISI-SCOPUS</c:v>
                </c:pt>
                <c:pt idx="7">
                  <c:v>Contributo in altre riviste non indicizzate ISI-SCOPUS</c:v>
                </c:pt>
                <c:pt idx="8">
                  <c:v>Contributo in riviste non scientifiche </c:v>
                </c:pt>
                <c:pt idx="9">
                  <c:v>Monografia</c:v>
                </c:pt>
                <c:pt idx="10">
                  <c:v>Capitolo di libro</c:v>
                </c:pt>
                <c:pt idx="11">
                  <c:v>Contributo in volume collettaneo</c:v>
                </c:pt>
                <c:pt idx="12">
                  <c:v>Atti di convegno indicizzato ISI-SCOPUS</c:v>
                </c:pt>
                <c:pt idx="13">
                  <c:v>Altri atti di convegno</c:v>
                </c:pt>
                <c:pt idx="14">
                  <c:v>Altro</c:v>
                </c:pt>
              </c:strCache>
            </c:strRef>
          </c:cat>
          <c:val>
            <c:numRef>
              <c:f>'Sintesi Attività del Docente'!$D$12:$R$12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4B0-40A7-87C5-C2C8CBFDD204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7409085677259219E-2"/>
          <c:y val="0.13593343013559131"/>
          <c:w val="0.32400004683543782"/>
          <c:h val="0.8640666043970165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none" strike="noStrike" baseline="0">
                <a:solidFill>
                  <a:schemeClr val="tx1"/>
                </a:solidFill>
                <a:latin typeface="Calibri" panose="020F0502020204030204"/>
              </a:rPr>
              <a:t>Prospetto Pubblicazioni Scientifiche 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418385880505403"/>
          <c:y val="0.1963568226840981"/>
          <c:w val="0.79364365173353701"/>
          <c:h val="0.4540724700898682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'Sintesi Attività del Docente'!$D$7:$R$10</c:f>
              <c:strCache>
                <c:ptCount val="15"/>
                <c:pt idx="0">
                  <c:v>Contributo su rivista fascia 'A'- ANVUR (non bibl.)</c:v>
                </c:pt>
                <c:pt idx="1">
                  <c:v>Contributo su rivista scientifica ANVUR diversa da fascia 'A' (non bibl.)</c:v>
                </c:pt>
                <c:pt idx="2">
                  <c:v>Contributo su rivista scientifica ANVUR indicizzata ISI-SCOPUS - Q1 (bibl.)</c:v>
                </c:pt>
                <c:pt idx="3">
                  <c:v>Contributo su rivista scientifica ANVUR indicizzata ISI-SCOPUS - Q2 (bibl.)</c:v>
                </c:pt>
                <c:pt idx="4">
                  <c:v>Contributo su rivista scientifica ANVUR indicizzata ISI-SCOPUS - Q3 (bibl.)</c:v>
                </c:pt>
                <c:pt idx="5">
                  <c:v>Contributo su rivista scientifica ANVUR indicizzata ISI-SCOPUS - Q4 (bibl.)</c:v>
                </c:pt>
                <c:pt idx="6">
                  <c:v>Contributo in altre riviste indicizzate ISI-SCOPUS</c:v>
                </c:pt>
                <c:pt idx="7">
                  <c:v>Contributo in altre riviste non indicizzate ISI-SCOPUS</c:v>
                </c:pt>
                <c:pt idx="8">
                  <c:v>Contributo in riviste non scientifiche </c:v>
                </c:pt>
                <c:pt idx="9">
                  <c:v>Monografia</c:v>
                </c:pt>
                <c:pt idx="10">
                  <c:v>Capitolo di libro</c:v>
                </c:pt>
                <c:pt idx="11">
                  <c:v>Contributo in volume collettaneo</c:v>
                </c:pt>
                <c:pt idx="12">
                  <c:v>Atti di convegno indicizzato ISI-SCOPUS</c:v>
                </c:pt>
                <c:pt idx="13">
                  <c:v>Altri atti di convegno</c:v>
                </c:pt>
                <c:pt idx="14">
                  <c:v>Altro</c:v>
                </c:pt>
              </c:strCache>
            </c:strRef>
          </c:cat>
          <c:val>
            <c:numRef>
              <c:f>'Sintesi Attività del Docente'!$D$12:$R$12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B305-4D16-A6B1-2CC3FDBC2EF4}"/>
            </c:ext>
          </c:extLst>
        </c:ser>
        <c:gapWidth val="100"/>
        <c:axId val="147289600"/>
        <c:axId val="147291136"/>
      </c:barChart>
      <c:catAx>
        <c:axId val="14728960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91136"/>
        <c:crosses val="autoZero"/>
        <c:auto val="1"/>
        <c:lblAlgn val="ctr"/>
        <c:lblOffset val="100"/>
      </c:catAx>
      <c:valAx>
        <c:axId val="147291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8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11338</xdr:colOff>
      <xdr:row>0</xdr:row>
      <xdr:rowOff>32845</xdr:rowOff>
    </xdr:from>
    <xdr:to>
      <xdr:col>7</xdr:col>
      <xdr:colOff>3068438</xdr:colOff>
      <xdr:row>5</xdr:row>
      <xdr:rowOff>43429</xdr:rowOff>
    </xdr:to>
    <xdr:pic>
      <xdr:nvPicPr>
        <xdr:cNvPr id="2" name="Immagine 1" descr="logo-senza-sfondo.png">
          <a:extLst>
            <a:ext uri="{FF2B5EF4-FFF2-40B4-BE49-F238E27FC236}">
              <a16:creationId xmlns="" xmlns:a16="http://schemas.microsoft.com/office/drawing/2014/main" id="{7DCF4F74-6E31-40D9-987C-A0E9908E0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b="9187"/>
        <a:stretch/>
      </xdr:blipFill>
      <xdr:spPr bwMode="auto">
        <a:xfrm>
          <a:off x="12514269" y="32845"/>
          <a:ext cx="5870807" cy="1171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33234</xdr:colOff>
      <xdr:row>0</xdr:row>
      <xdr:rowOff>1</xdr:rowOff>
    </xdr:from>
    <xdr:to>
      <xdr:col>7</xdr:col>
      <xdr:colOff>3090334</xdr:colOff>
      <xdr:row>5</xdr:row>
      <xdr:rowOff>10585</xdr:rowOff>
    </xdr:to>
    <xdr:pic>
      <xdr:nvPicPr>
        <xdr:cNvPr id="2" name="Immagine 1" descr="logo-senza-sfondo.png">
          <a:extLst>
            <a:ext uri="{FF2B5EF4-FFF2-40B4-BE49-F238E27FC236}">
              <a16:creationId xmlns="" xmlns:a16="http://schemas.microsoft.com/office/drawing/2014/main" id="{E3CE8DAF-137E-431B-B521-1844993D0B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b="9187"/>
        <a:stretch/>
      </xdr:blipFill>
      <xdr:spPr bwMode="auto">
        <a:xfrm>
          <a:off x="12536384" y="1"/>
          <a:ext cx="5870150" cy="117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33234</xdr:colOff>
      <xdr:row>0</xdr:row>
      <xdr:rowOff>1</xdr:rowOff>
    </xdr:from>
    <xdr:to>
      <xdr:col>7</xdr:col>
      <xdr:colOff>3090334</xdr:colOff>
      <xdr:row>5</xdr:row>
      <xdr:rowOff>10585</xdr:rowOff>
    </xdr:to>
    <xdr:pic>
      <xdr:nvPicPr>
        <xdr:cNvPr id="2" name="Immagine 1" descr="logo-senza-sfondo.png">
          <a:extLst>
            <a:ext uri="{FF2B5EF4-FFF2-40B4-BE49-F238E27FC236}">
              <a16:creationId xmlns="" xmlns:a16="http://schemas.microsoft.com/office/drawing/2014/main" id="{A603D4BD-0893-4356-893B-7FCCC1793F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b="9187"/>
        <a:stretch/>
      </xdr:blipFill>
      <xdr:spPr bwMode="auto">
        <a:xfrm>
          <a:off x="12536384" y="1"/>
          <a:ext cx="5870150" cy="117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931489</xdr:colOff>
      <xdr:row>15</xdr:row>
      <xdr:rowOff>87157</xdr:rowOff>
    </xdr:from>
    <xdr:to>
      <xdr:col>5</xdr:col>
      <xdr:colOff>77041</xdr:colOff>
      <xdr:row>48</xdr:row>
      <xdr:rowOff>179762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9DE13999-9FD1-4867-B133-91E5E1A67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79686</xdr:colOff>
      <xdr:row>15</xdr:row>
      <xdr:rowOff>66488</xdr:rowOff>
    </xdr:from>
    <xdr:to>
      <xdr:col>8</xdr:col>
      <xdr:colOff>1245097</xdr:colOff>
      <xdr:row>48</xdr:row>
      <xdr:rowOff>136961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EA43E2B6-9AA5-4865-9F53-C4259250F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1232647</xdr:colOff>
      <xdr:row>15</xdr:row>
      <xdr:rowOff>66487</xdr:rowOff>
    </xdr:from>
    <xdr:to>
      <xdr:col>19</xdr:col>
      <xdr:colOff>821764</xdr:colOff>
      <xdr:row>48</xdr:row>
      <xdr:rowOff>161863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8EA683E2-61D0-4F87-B9DA-F88C6445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839195</xdr:colOff>
      <xdr:row>15</xdr:row>
      <xdr:rowOff>78938</xdr:rowOff>
    </xdr:from>
    <xdr:to>
      <xdr:col>23</xdr:col>
      <xdr:colOff>2403039</xdr:colOff>
      <xdr:row>49</xdr:row>
      <xdr:rowOff>-1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34932858-FFDC-48A5-B9E6-4955361C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3105275</xdr:colOff>
      <xdr:row>15</xdr:row>
      <xdr:rowOff>178545</xdr:rowOff>
    </xdr:from>
    <xdr:to>
      <xdr:col>26</xdr:col>
      <xdr:colOff>1058333</xdr:colOff>
      <xdr:row>49</xdr:row>
      <xdr:rowOff>12450</xdr:rowOff>
    </xdr:to>
    <xdr:graphicFrame macro="">
      <xdr:nvGraphicFramePr>
        <xdr:cNvPr id="6" name="Grafico 5">
          <a:extLst>
            <a:ext uri="{FF2B5EF4-FFF2-40B4-BE49-F238E27FC236}">
              <a16:creationId xmlns="" xmlns:a16="http://schemas.microsoft.com/office/drawing/2014/main" id="{4654768F-9D34-41EC-80C7-316546E6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1050862</xdr:colOff>
      <xdr:row>15</xdr:row>
      <xdr:rowOff>178546</xdr:rowOff>
    </xdr:from>
    <xdr:to>
      <xdr:col>28</xdr:col>
      <xdr:colOff>2141568</xdr:colOff>
      <xdr:row>49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="" xmlns:a16="http://schemas.microsoft.com/office/drawing/2014/main" id="{64BE8502-3368-486E-B448-7F0ED67C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29882</xdr:colOff>
      <xdr:row>16</xdr:row>
      <xdr:rowOff>4232</xdr:rowOff>
    </xdr:from>
    <xdr:to>
      <xdr:col>33</xdr:col>
      <xdr:colOff>1730686</xdr:colOff>
      <xdr:row>49</xdr:row>
      <xdr:rowOff>-1</xdr:rowOff>
    </xdr:to>
    <xdr:graphicFrame macro="">
      <xdr:nvGraphicFramePr>
        <xdr:cNvPr id="8" name="Grafico 7">
          <a:extLst>
            <a:ext uri="{FF2B5EF4-FFF2-40B4-BE49-F238E27FC236}">
              <a16:creationId xmlns="" xmlns:a16="http://schemas.microsoft.com/office/drawing/2014/main" id="{38458C9A-223E-4C72-9DBA-FF0F219C7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1735666</xdr:colOff>
      <xdr:row>16</xdr:row>
      <xdr:rowOff>29135</xdr:rowOff>
    </xdr:from>
    <xdr:to>
      <xdr:col>36</xdr:col>
      <xdr:colOff>722156</xdr:colOff>
      <xdr:row>48</xdr:row>
      <xdr:rowOff>149411</xdr:rowOff>
    </xdr:to>
    <xdr:graphicFrame macro="">
      <xdr:nvGraphicFramePr>
        <xdr:cNvPr id="9" name="Grafico 8">
          <a:extLst>
            <a:ext uri="{FF2B5EF4-FFF2-40B4-BE49-F238E27FC236}">
              <a16:creationId xmlns="" xmlns:a16="http://schemas.microsoft.com/office/drawing/2014/main" id="{7C13F690-DC38-4E8B-A249-2FE8F25EB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723832</xdr:colOff>
      <xdr:row>16</xdr:row>
      <xdr:rowOff>28836</xdr:rowOff>
    </xdr:from>
    <xdr:to>
      <xdr:col>38</xdr:col>
      <xdr:colOff>2149230</xdr:colOff>
      <xdr:row>48</xdr:row>
      <xdr:rowOff>151191</xdr:rowOff>
    </xdr:to>
    <xdr:graphicFrame macro="">
      <xdr:nvGraphicFramePr>
        <xdr:cNvPr id="10" name="Grafico 9">
          <a:extLst>
            <a:ext uri="{FF2B5EF4-FFF2-40B4-BE49-F238E27FC236}">
              <a16:creationId xmlns="" xmlns:a16="http://schemas.microsoft.com/office/drawing/2014/main" id="{E199E58A-2082-452E-A2C4-3D27B298A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2722901</xdr:colOff>
      <xdr:row>16</xdr:row>
      <xdr:rowOff>38560</xdr:rowOff>
    </xdr:from>
    <xdr:to>
      <xdr:col>42</xdr:col>
      <xdr:colOff>1428750</xdr:colOff>
      <xdr:row>49</xdr:row>
      <xdr:rowOff>63499</xdr:rowOff>
    </xdr:to>
    <xdr:graphicFrame macro="">
      <xdr:nvGraphicFramePr>
        <xdr:cNvPr id="11" name="Grafico 10">
          <a:extLst>
            <a:ext uri="{FF2B5EF4-FFF2-40B4-BE49-F238E27FC236}">
              <a16:creationId xmlns="" xmlns:a16="http://schemas.microsoft.com/office/drawing/2014/main" id="{A988D9B9-3415-485B-B6F5-67F52CA29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1746250</xdr:colOff>
      <xdr:row>16</xdr:row>
      <xdr:rowOff>31553</xdr:rowOff>
    </xdr:from>
    <xdr:to>
      <xdr:col>46</xdr:col>
      <xdr:colOff>865567</xdr:colOff>
      <xdr:row>48</xdr:row>
      <xdr:rowOff>158613</xdr:rowOff>
    </xdr:to>
    <xdr:graphicFrame macro="">
      <xdr:nvGraphicFramePr>
        <xdr:cNvPr id="12" name="Grafico 11">
          <a:extLst>
            <a:ext uri="{FF2B5EF4-FFF2-40B4-BE49-F238E27FC236}">
              <a16:creationId xmlns="" xmlns:a16="http://schemas.microsoft.com/office/drawing/2014/main" id="{B5F9451F-E8E0-404B-A763-479EDBAC7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816273</xdr:colOff>
      <xdr:row>16</xdr:row>
      <xdr:rowOff>32909</xdr:rowOff>
    </xdr:from>
    <xdr:to>
      <xdr:col>49</xdr:col>
      <xdr:colOff>1070609</xdr:colOff>
      <xdr:row>48</xdr:row>
      <xdr:rowOff>159969</xdr:rowOff>
    </xdr:to>
    <xdr:graphicFrame macro="">
      <xdr:nvGraphicFramePr>
        <xdr:cNvPr id="13" name="Grafico 12">
          <a:extLst>
            <a:ext uri="{FF2B5EF4-FFF2-40B4-BE49-F238E27FC236}">
              <a16:creationId xmlns="" xmlns:a16="http://schemas.microsoft.com/office/drawing/2014/main" id="{6634E5A3-027B-4F25-8F21-38227A2ED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11404</xdr:colOff>
      <xdr:row>49</xdr:row>
      <xdr:rowOff>106359</xdr:rowOff>
    </xdr:from>
    <xdr:to>
      <xdr:col>45</xdr:col>
      <xdr:colOff>1671053</xdr:colOff>
      <xdr:row>98</xdr:row>
      <xdr:rowOff>79375</xdr:rowOff>
    </xdr:to>
    <xdr:graphicFrame macro="">
      <xdr:nvGraphicFramePr>
        <xdr:cNvPr id="14" name="Grafico 13">
          <a:extLst>
            <a:ext uri="{FF2B5EF4-FFF2-40B4-BE49-F238E27FC236}">
              <a16:creationId xmlns="" xmlns:a16="http://schemas.microsoft.com/office/drawing/2014/main" id="{CA373CA3-6197-4FE8-9DF8-BDD8C26D1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3059086</xdr:colOff>
      <xdr:row>50</xdr:row>
      <xdr:rowOff>15120</xdr:rowOff>
    </xdr:from>
    <xdr:to>
      <xdr:col>26</xdr:col>
      <xdr:colOff>2598399</xdr:colOff>
      <xdr:row>99</xdr:row>
      <xdr:rowOff>26457</xdr:rowOff>
    </xdr:to>
    <xdr:graphicFrame macro="">
      <xdr:nvGraphicFramePr>
        <xdr:cNvPr id="18" name="Grafico 17">
          <a:extLst>
            <a:ext uri="{FF2B5EF4-FFF2-40B4-BE49-F238E27FC236}">
              <a16:creationId xmlns="" xmlns:a16="http://schemas.microsoft.com/office/drawing/2014/main" id="{B39540B4-EF80-4CBF-9E8A-F39CDCD33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5057277</xdr:colOff>
      <xdr:row>50</xdr:row>
      <xdr:rowOff>1</xdr:rowOff>
    </xdr:from>
    <xdr:to>
      <xdr:col>83</xdr:col>
      <xdr:colOff>205154</xdr:colOff>
      <xdr:row>103</xdr:row>
      <xdr:rowOff>158750</xdr:rowOff>
    </xdr:to>
    <xdr:graphicFrame macro="">
      <xdr:nvGraphicFramePr>
        <xdr:cNvPr id="19" name="Grafico 18">
          <a:extLst>
            <a:ext uri="{FF2B5EF4-FFF2-40B4-BE49-F238E27FC236}">
              <a16:creationId xmlns="" xmlns:a16="http://schemas.microsoft.com/office/drawing/2014/main" id="{E79AC64F-8A06-4505-B929-72C02E0AE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62255</xdr:colOff>
      <xdr:row>50</xdr:row>
      <xdr:rowOff>54783</xdr:rowOff>
    </xdr:from>
    <xdr:to>
      <xdr:col>19</xdr:col>
      <xdr:colOff>1363383</xdr:colOff>
      <xdr:row>100</xdr:row>
      <xdr:rowOff>0</xdr:rowOff>
    </xdr:to>
    <xdr:graphicFrame macro="">
      <xdr:nvGraphicFramePr>
        <xdr:cNvPr id="20" name="Grafico 19">
          <a:extLst>
            <a:ext uri="{FF2B5EF4-FFF2-40B4-BE49-F238E27FC236}">
              <a16:creationId xmlns="" xmlns:a16="http://schemas.microsoft.com/office/drawing/2014/main" id="{EA239D50-E96B-47F2-98F8-2FA7B5E4A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1378502</xdr:colOff>
      <xdr:row>50</xdr:row>
      <xdr:rowOff>35278</xdr:rowOff>
    </xdr:from>
    <xdr:to>
      <xdr:col>23</xdr:col>
      <xdr:colOff>3098810</xdr:colOff>
      <xdr:row>99</xdr:row>
      <xdr:rowOff>132292</xdr:rowOff>
    </xdr:to>
    <xdr:graphicFrame macro="">
      <xdr:nvGraphicFramePr>
        <xdr:cNvPr id="21" name="Grafico 20">
          <a:extLst>
            <a:ext uri="{FF2B5EF4-FFF2-40B4-BE49-F238E27FC236}">
              <a16:creationId xmlns="" xmlns:a16="http://schemas.microsoft.com/office/drawing/2014/main" id="{D2D9806D-D8D5-490B-8CF9-E4DC99597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2540000</xdr:colOff>
      <xdr:row>49</xdr:row>
      <xdr:rowOff>141112</xdr:rowOff>
    </xdr:from>
    <xdr:to>
      <xdr:col>33</xdr:col>
      <xdr:colOff>1393473</xdr:colOff>
      <xdr:row>98</xdr:row>
      <xdr:rowOff>158750</xdr:rowOff>
    </xdr:to>
    <xdr:graphicFrame macro="">
      <xdr:nvGraphicFramePr>
        <xdr:cNvPr id="22" name="Grafico 21">
          <a:extLst>
            <a:ext uri="{FF2B5EF4-FFF2-40B4-BE49-F238E27FC236}">
              <a16:creationId xmlns="" xmlns:a16="http://schemas.microsoft.com/office/drawing/2014/main" id="{EA78C8D7-8C7E-4767-BF86-7B2073903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2822222</xdr:colOff>
      <xdr:row>49</xdr:row>
      <xdr:rowOff>147795</xdr:rowOff>
    </xdr:from>
    <xdr:to>
      <xdr:col>28</xdr:col>
      <xdr:colOff>2539016</xdr:colOff>
      <xdr:row>99</xdr:row>
      <xdr:rowOff>26458</xdr:rowOff>
    </xdr:to>
    <xdr:graphicFrame macro="">
      <xdr:nvGraphicFramePr>
        <xdr:cNvPr id="23" name="Grafico 22">
          <a:extLst>
            <a:ext uri="{FF2B5EF4-FFF2-40B4-BE49-F238E27FC236}">
              <a16:creationId xmlns="" xmlns:a16="http://schemas.microsoft.com/office/drawing/2014/main" id="{3F086BFC-DCD8-4016-B3BE-0880B6A20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352778</xdr:colOff>
      <xdr:row>49</xdr:row>
      <xdr:rowOff>141111</xdr:rowOff>
    </xdr:from>
    <xdr:to>
      <xdr:col>36</xdr:col>
      <xdr:colOff>1487237</xdr:colOff>
      <xdr:row>98</xdr:row>
      <xdr:rowOff>105833</xdr:rowOff>
    </xdr:to>
    <xdr:graphicFrame macro="">
      <xdr:nvGraphicFramePr>
        <xdr:cNvPr id="24" name="Grafico 23">
          <a:extLst>
            <a:ext uri="{FF2B5EF4-FFF2-40B4-BE49-F238E27FC236}">
              <a16:creationId xmlns="" xmlns:a16="http://schemas.microsoft.com/office/drawing/2014/main" id="{4EF5E814-00FD-4253-A512-EC8768FC5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36</xdr:col>
      <xdr:colOff>1788025</xdr:colOff>
      <xdr:row>49</xdr:row>
      <xdr:rowOff>133684</xdr:rowOff>
    </xdr:from>
    <xdr:to>
      <xdr:col>39</xdr:col>
      <xdr:colOff>518026</xdr:colOff>
      <xdr:row>98</xdr:row>
      <xdr:rowOff>132290</xdr:rowOff>
    </xdr:to>
    <xdr:graphicFrame macro="">
      <xdr:nvGraphicFramePr>
        <xdr:cNvPr id="25" name="Grafico 24">
          <a:extLst>
            <a:ext uri="{FF2B5EF4-FFF2-40B4-BE49-F238E27FC236}">
              <a16:creationId xmlns="" xmlns:a16="http://schemas.microsoft.com/office/drawing/2014/main" id="{8044095E-89BD-4243-8156-5CC052E9D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518026</xdr:colOff>
      <xdr:row>49</xdr:row>
      <xdr:rowOff>116974</xdr:rowOff>
    </xdr:from>
    <xdr:to>
      <xdr:col>42</xdr:col>
      <xdr:colOff>872</xdr:colOff>
      <xdr:row>98</xdr:row>
      <xdr:rowOff>105833</xdr:rowOff>
    </xdr:to>
    <xdr:graphicFrame macro="">
      <xdr:nvGraphicFramePr>
        <xdr:cNvPr id="26" name="Grafico 25">
          <a:extLst>
            <a:ext uri="{FF2B5EF4-FFF2-40B4-BE49-F238E27FC236}">
              <a16:creationId xmlns="" xmlns:a16="http://schemas.microsoft.com/office/drawing/2014/main" id="{40B4C3A1-7F78-4887-86EA-CD2114AB2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48</xdr:col>
      <xdr:colOff>1852084</xdr:colOff>
      <xdr:row>49</xdr:row>
      <xdr:rowOff>108858</xdr:rowOff>
    </xdr:from>
    <xdr:to>
      <xdr:col>52</xdr:col>
      <xdr:colOff>417285</xdr:colOff>
      <xdr:row>98</xdr:row>
      <xdr:rowOff>105833</xdr:rowOff>
    </xdr:to>
    <xdr:graphicFrame macro="">
      <xdr:nvGraphicFramePr>
        <xdr:cNvPr id="27" name="Grafico 26">
          <a:extLst>
            <a:ext uri="{FF2B5EF4-FFF2-40B4-BE49-F238E27FC236}">
              <a16:creationId xmlns="" xmlns:a16="http://schemas.microsoft.com/office/drawing/2014/main" id="{A66156C9-E1EE-4BE7-B535-D2B350B8D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185208</xdr:colOff>
      <xdr:row>49</xdr:row>
      <xdr:rowOff>132291</xdr:rowOff>
    </xdr:from>
    <xdr:to>
      <xdr:col>48</xdr:col>
      <xdr:colOff>1878542</xdr:colOff>
      <xdr:row>98</xdr:row>
      <xdr:rowOff>158750</xdr:rowOff>
    </xdr:to>
    <xdr:graphicFrame macro="">
      <xdr:nvGraphicFramePr>
        <xdr:cNvPr id="28" name="Grafico 27">
          <a:extLst>
            <a:ext uri="{FF2B5EF4-FFF2-40B4-BE49-F238E27FC236}">
              <a16:creationId xmlns="" xmlns:a16="http://schemas.microsoft.com/office/drawing/2014/main" id="{BDE684A4-AB57-4359-9009-90170F39A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52</xdr:col>
      <xdr:colOff>417286</xdr:colOff>
      <xdr:row>49</xdr:row>
      <xdr:rowOff>90714</xdr:rowOff>
    </xdr:from>
    <xdr:to>
      <xdr:col>55</xdr:col>
      <xdr:colOff>1504345</xdr:colOff>
      <xdr:row>98</xdr:row>
      <xdr:rowOff>132290</xdr:rowOff>
    </xdr:to>
    <xdr:graphicFrame macro="">
      <xdr:nvGraphicFramePr>
        <xdr:cNvPr id="29" name="Grafico 28">
          <a:extLst>
            <a:ext uri="{FF2B5EF4-FFF2-40B4-BE49-F238E27FC236}">
              <a16:creationId xmlns="" xmlns:a16="http://schemas.microsoft.com/office/drawing/2014/main" id="{6B71DAB6-1DE9-4821-B059-ADE37022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58</xdr:col>
      <xdr:colOff>834571</xdr:colOff>
      <xdr:row>49</xdr:row>
      <xdr:rowOff>72570</xdr:rowOff>
    </xdr:from>
    <xdr:to>
      <xdr:col>61</xdr:col>
      <xdr:colOff>1632857</xdr:colOff>
      <xdr:row>104</xdr:row>
      <xdr:rowOff>132291</xdr:rowOff>
    </xdr:to>
    <xdr:graphicFrame macro="">
      <xdr:nvGraphicFramePr>
        <xdr:cNvPr id="30" name="Grafico 29">
          <a:extLst>
            <a:ext uri="{FF2B5EF4-FFF2-40B4-BE49-F238E27FC236}">
              <a16:creationId xmlns="" xmlns:a16="http://schemas.microsoft.com/office/drawing/2014/main" id="{BA13DADC-4E5C-4B59-9E26-4F375A8BD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55</xdr:col>
      <xdr:colOff>1505857</xdr:colOff>
      <xdr:row>49</xdr:row>
      <xdr:rowOff>72570</xdr:rowOff>
    </xdr:from>
    <xdr:to>
      <xdr:col>58</xdr:col>
      <xdr:colOff>843560</xdr:colOff>
      <xdr:row>98</xdr:row>
      <xdr:rowOff>105832</xdr:rowOff>
    </xdr:to>
    <xdr:graphicFrame macro="">
      <xdr:nvGraphicFramePr>
        <xdr:cNvPr id="31" name="Grafico 30">
          <a:extLst>
            <a:ext uri="{FF2B5EF4-FFF2-40B4-BE49-F238E27FC236}">
              <a16:creationId xmlns="" xmlns:a16="http://schemas.microsoft.com/office/drawing/2014/main" id="{946B0397-B09C-464E-9594-EC2D48D2A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61</xdr:col>
      <xdr:colOff>1614714</xdr:colOff>
      <xdr:row>49</xdr:row>
      <xdr:rowOff>90714</xdr:rowOff>
    </xdr:from>
    <xdr:to>
      <xdr:col>64</xdr:col>
      <xdr:colOff>290286</xdr:colOff>
      <xdr:row>104</xdr:row>
      <xdr:rowOff>132291</xdr:rowOff>
    </xdr:to>
    <xdr:graphicFrame macro="">
      <xdr:nvGraphicFramePr>
        <xdr:cNvPr id="32" name="Grafico 31">
          <a:extLst>
            <a:ext uri="{FF2B5EF4-FFF2-40B4-BE49-F238E27FC236}">
              <a16:creationId xmlns="" xmlns:a16="http://schemas.microsoft.com/office/drawing/2014/main" id="{9C9E2B87-74FB-4748-BABE-6E011AC32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308429</xdr:colOff>
      <xdr:row>49</xdr:row>
      <xdr:rowOff>72571</xdr:rowOff>
    </xdr:from>
    <xdr:to>
      <xdr:col>66</xdr:col>
      <xdr:colOff>1251857</xdr:colOff>
      <xdr:row>104</xdr:row>
      <xdr:rowOff>26458</xdr:rowOff>
    </xdr:to>
    <xdr:graphicFrame macro="">
      <xdr:nvGraphicFramePr>
        <xdr:cNvPr id="33" name="Grafico 32">
          <a:extLst>
            <a:ext uri="{FF2B5EF4-FFF2-40B4-BE49-F238E27FC236}">
              <a16:creationId xmlns="" xmlns:a16="http://schemas.microsoft.com/office/drawing/2014/main" id="{DBE1243D-9B47-4520-92B0-F8E513135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66</xdr:col>
      <xdr:colOff>1368533</xdr:colOff>
      <xdr:row>49</xdr:row>
      <xdr:rowOff>158749</xdr:rowOff>
    </xdr:from>
    <xdr:to>
      <xdr:col>67</xdr:col>
      <xdr:colOff>2102068</xdr:colOff>
      <xdr:row>104</xdr:row>
      <xdr:rowOff>79375</xdr:rowOff>
    </xdr:to>
    <xdr:graphicFrame macro="">
      <xdr:nvGraphicFramePr>
        <xdr:cNvPr id="34" name="Grafico 33">
          <a:extLst>
            <a:ext uri="{FF2B5EF4-FFF2-40B4-BE49-F238E27FC236}">
              <a16:creationId xmlns="" xmlns:a16="http://schemas.microsoft.com/office/drawing/2014/main" id="{2C672BC7-3669-466C-B272-55ECEECBF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67</xdr:col>
      <xdr:colOff>2561896</xdr:colOff>
      <xdr:row>50</xdr:row>
      <xdr:rowOff>47626</xdr:rowOff>
    </xdr:from>
    <xdr:to>
      <xdr:col>69</xdr:col>
      <xdr:colOff>3931708</xdr:colOff>
      <xdr:row>104</xdr:row>
      <xdr:rowOff>52916</xdr:rowOff>
    </xdr:to>
    <xdr:graphicFrame macro="">
      <xdr:nvGraphicFramePr>
        <xdr:cNvPr id="35" name="Grafico 34">
          <a:extLst>
            <a:ext uri="{FF2B5EF4-FFF2-40B4-BE49-F238E27FC236}">
              <a16:creationId xmlns="" xmlns:a16="http://schemas.microsoft.com/office/drawing/2014/main" id="{22CCA6D3-BE46-4205-9824-716456E6B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69</xdr:col>
      <xdr:colOff>4471458</xdr:colOff>
      <xdr:row>50</xdr:row>
      <xdr:rowOff>52916</xdr:rowOff>
    </xdr:from>
    <xdr:to>
      <xdr:col>71</xdr:col>
      <xdr:colOff>4738349</xdr:colOff>
      <xdr:row>104</xdr:row>
      <xdr:rowOff>-1</xdr:rowOff>
    </xdr:to>
    <xdr:graphicFrame macro="">
      <xdr:nvGraphicFramePr>
        <xdr:cNvPr id="36" name="Grafico 35">
          <a:extLst>
            <a:ext uri="{FF2B5EF4-FFF2-40B4-BE49-F238E27FC236}">
              <a16:creationId xmlns="" xmlns:a16="http://schemas.microsoft.com/office/drawing/2014/main" id="{5CDD526C-829D-4B9B-8C4E-A845FA61B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86</xdr:col>
      <xdr:colOff>386150</xdr:colOff>
      <xdr:row>49</xdr:row>
      <xdr:rowOff>83722</xdr:rowOff>
    </xdr:from>
    <xdr:to>
      <xdr:col>100</xdr:col>
      <xdr:colOff>223321</xdr:colOff>
      <xdr:row>82</xdr:row>
      <xdr:rowOff>119866</xdr:rowOff>
    </xdr:to>
    <xdr:graphicFrame macro="">
      <xdr:nvGraphicFramePr>
        <xdr:cNvPr id="37" name="Grafico 36">
          <a:extLst>
            <a:ext uri="{FF2B5EF4-FFF2-40B4-BE49-F238E27FC236}">
              <a16:creationId xmlns="" xmlns:a16="http://schemas.microsoft.com/office/drawing/2014/main" id="{7141BF2A-5600-4349-86AB-2E694BE00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101</xdr:col>
      <xdr:colOff>-1</xdr:colOff>
      <xdr:row>49</xdr:row>
      <xdr:rowOff>43793</xdr:rowOff>
    </xdr:from>
    <xdr:to>
      <xdr:col>114</xdr:col>
      <xdr:colOff>561159</xdr:colOff>
      <xdr:row>82</xdr:row>
      <xdr:rowOff>79937</xdr:rowOff>
    </xdr:to>
    <xdr:graphicFrame macro="">
      <xdr:nvGraphicFramePr>
        <xdr:cNvPr id="50" name="Grafico 49">
          <a:extLst>
            <a:ext uri="{FF2B5EF4-FFF2-40B4-BE49-F238E27FC236}">
              <a16:creationId xmlns="" xmlns:a16="http://schemas.microsoft.com/office/drawing/2014/main" id="{09831B61-024D-43F5-B69C-04A1D1E4A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152702</xdr:colOff>
      <xdr:row>50</xdr:row>
      <xdr:rowOff>105431</xdr:rowOff>
    </xdr:from>
    <xdr:to>
      <xdr:col>9</xdr:col>
      <xdr:colOff>2568413</xdr:colOff>
      <xdr:row>100</xdr:row>
      <xdr:rowOff>52917</xdr:rowOff>
    </xdr:to>
    <xdr:graphicFrame macro="">
      <xdr:nvGraphicFramePr>
        <xdr:cNvPr id="55" name="Grafico 54">
          <a:extLst>
            <a:ext uri="{FF2B5EF4-FFF2-40B4-BE49-F238E27FC236}">
              <a16:creationId xmlns="" xmlns:a16="http://schemas.microsoft.com/office/drawing/2014/main" id="{539D5D8C-DCCA-40A3-A003-88B53BC3E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1820333</xdr:colOff>
      <xdr:row>51</xdr:row>
      <xdr:rowOff>0</xdr:rowOff>
    </xdr:from>
    <xdr:to>
      <xdr:col>4</xdr:col>
      <xdr:colOff>3611628</xdr:colOff>
      <xdr:row>100</xdr:row>
      <xdr:rowOff>98778</xdr:rowOff>
    </xdr:to>
    <xdr:graphicFrame macro="">
      <xdr:nvGraphicFramePr>
        <xdr:cNvPr id="65" name="Grafico 64">
          <a:extLst>
            <a:ext uri="{FF2B5EF4-FFF2-40B4-BE49-F238E27FC236}">
              <a16:creationId xmlns="" xmlns:a16="http://schemas.microsoft.com/office/drawing/2014/main" id="{834D812B-E41C-41CA-BE86-B62056924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0.49718</cdr:x>
      <cdr:y>0.10289</cdr:y>
    </cdr:from>
    <cdr:to>
      <cdr:x>0.6062</cdr:x>
      <cdr:y>0.25442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="" xmlns:a16="http://schemas.microsoft.com/office/drawing/2014/main" id="{4713661B-8901-4869-9CA4-C5FD145CE6C2}"/>
            </a:ext>
          </a:extLst>
        </cdr:cNvPr>
        <cdr:cNvSpPr txBox="1"/>
      </cdr:nvSpPr>
      <cdr:spPr>
        <a:xfrm xmlns:a="http://schemas.openxmlformats.org/drawingml/2006/main">
          <a:off x="4169835" y="62088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>
    <tabColor theme="2" tint="-0.14999847407452621"/>
  </sheetPr>
  <dimension ref="A1:AC902"/>
  <sheetViews>
    <sheetView showGridLines="0" tabSelected="1" topLeftCell="G1" zoomScale="63" zoomScaleNormal="63" workbookViewId="0">
      <selection activeCell="L45" sqref="L45"/>
    </sheetView>
  </sheetViews>
  <sheetFormatPr defaultColWidth="14.44140625" defaultRowHeight="15" customHeight="1"/>
  <cols>
    <col min="1" max="1" width="3.6640625" style="48" customWidth="1"/>
    <col min="2" max="2" width="4.33203125" style="48" customWidth="1"/>
    <col min="3" max="3" width="60.5546875" style="48" customWidth="1"/>
    <col min="4" max="4" width="59.5546875" style="48" customWidth="1"/>
    <col min="5" max="5" width="28.5546875" style="48" customWidth="1"/>
    <col min="6" max="6" width="40.109375" style="48" customWidth="1"/>
    <col min="7" max="7" width="44.33203125" style="48" customWidth="1"/>
    <col min="8" max="8" width="49.109375" style="48" customWidth="1"/>
    <col min="9" max="9" width="34.6640625" style="48" customWidth="1"/>
    <col min="10" max="10" width="32.109375" style="48" customWidth="1"/>
    <col min="11" max="11" width="40.5546875" style="48" customWidth="1"/>
    <col min="12" max="12" width="41.33203125" style="48" customWidth="1"/>
    <col min="13" max="13" width="31.6640625" style="48" customWidth="1"/>
    <col min="14" max="14" width="33" style="48" customWidth="1"/>
    <col min="15" max="15" width="35" style="48" customWidth="1"/>
    <col min="16" max="16" width="31.33203125" style="48" customWidth="1"/>
    <col min="17" max="17" width="17.109375" style="48" customWidth="1"/>
    <col min="18" max="18" width="13.44140625" style="48" customWidth="1"/>
    <col min="19" max="19" width="16.33203125" style="48" customWidth="1"/>
    <col min="20" max="20" width="13.33203125" style="48" customWidth="1"/>
    <col min="21" max="22" width="10.6640625" style="48" customWidth="1"/>
    <col min="23" max="16384" width="14.44140625" style="48"/>
  </cols>
  <sheetData>
    <row r="1" spans="1:22" ht="15" customHeight="1">
      <c r="A1" s="34"/>
    </row>
    <row r="2" spans="1:22" ht="15" customHeight="1">
      <c r="B2" s="202" t="s">
        <v>484</v>
      </c>
      <c r="C2" s="196"/>
      <c r="D2" s="50"/>
      <c r="E2" s="50"/>
      <c r="F2" s="50"/>
    </row>
    <row r="3" spans="1:22" ht="20.55" customHeight="1">
      <c r="B3" s="203" t="s">
        <v>482</v>
      </c>
      <c r="C3" s="198"/>
      <c r="D3" s="204"/>
      <c r="E3" s="205"/>
      <c r="F3" s="20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5" customHeight="1">
      <c r="B4" s="203" t="s">
        <v>483</v>
      </c>
      <c r="C4" s="198"/>
      <c r="D4" s="204"/>
      <c r="E4" s="205"/>
      <c r="F4" s="20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55" customHeight="1">
      <c r="B5" s="203" t="s">
        <v>417</v>
      </c>
      <c r="C5" s="197"/>
      <c r="D5" s="206"/>
      <c r="E5" s="206"/>
      <c r="F5" s="20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B6" s="51"/>
      <c r="C6" s="51"/>
      <c r="D6" s="51"/>
      <c r="E6" s="51"/>
      <c r="F6" s="5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25" customHeight="1">
      <c r="B7" s="195" t="s">
        <v>463</v>
      </c>
      <c r="C7" s="196"/>
      <c r="D7" s="52"/>
      <c r="E7" s="52"/>
      <c r="F7" s="52"/>
      <c r="G7" s="209" t="s">
        <v>610</v>
      </c>
      <c r="H7" s="209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39" customHeight="1">
      <c r="B8" s="197" t="s">
        <v>378</v>
      </c>
      <c r="C8" s="198"/>
      <c r="D8" s="199"/>
      <c r="E8" s="200"/>
      <c r="F8" s="201"/>
      <c r="G8" s="209"/>
      <c r="H8" s="209"/>
      <c r="I8" s="5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customHeight="1">
      <c r="B9" s="197" t="s">
        <v>447</v>
      </c>
      <c r="C9" s="198"/>
      <c r="D9" s="199"/>
      <c r="E9" s="200"/>
      <c r="F9" s="201"/>
      <c r="G9" s="209"/>
      <c r="H9" s="209"/>
      <c r="I9" s="57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15" customHeight="1">
      <c r="B10" s="197" t="s">
        <v>448</v>
      </c>
      <c r="C10" s="198"/>
      <c r="D10" s="199"/>
      <c r="E10" s="200"/>
      <c r="F10" s="201"/>
      <c r="G10" s="209"/>
      <c r="H10" s="209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ht="12.75" customHeight="1">
      <c r="B11" s="207" t="s">
        <v>542</v>
      </c>
      <c r="C11" s="208"/>
      <c r="D11" s="208"/>
      <c r="E11" s="208"/>
      <c r="F11" s="20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99999999999999">
      <c r="B12" s="192" t="s">
        <v>541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"/>
      <c r="Q12" s="16"/>
      <c r="R12" s="16"/>
      <c r="S12" s="16"/>
      <c r="T12" s="16"/>
      <c r="U12" s="16"/>
      <c r="V12" s="1"/>
    </row>
    <row r="13" spans="1:22" ht="28.05" customHeight="1">
      <c r="B13" s="18" t="s">
        <v>451</v>
      </c>
      <c r="C13" s="191" t="s">
        <v>0</v>
      </c>
      <c r="D13" s="170"/>
      <c r="E13" s="170"/>
      <c r="F13" s="53" t="s">
        <v>397</v>
      </c>
      <c r="G13" s="53" t="s">
        <v>398</v>
      </c>
      <c r="H13" s="53" t="s">
        <v>464</v>
      </c>
      <c r="I13" s="53" t="s">
        <v>399</v>
      </c>
      <c r="J13" s="53" t="s">
        <v>408</v>
      </c>
      <c r="K13" s="53" t="s">
        <v>401</v>
      </c>
      <c r="L13" s="53" t="s">
        <v>403</v>
      </c>
      <c r="M13" s="53" t="s">
        <v>404</v>
      </c>
      <c r="N13" s="53" t="s">
        <v>402</v>
      </c>
      <c r="O13" s="53" t="s">
        <v>405</v>
      </c>
      <c r="P13" s="1"/>
      <c r="Q13" s="17"/>
      <c r="R13" s="17"/>
      <c r="S13" s="17"/>
      <c r="T13" s="17"/>
      <c r="U13" s="17"/>
    </row>
    <row r="14" spans="1:22" ht="15.6" customHeight="1">
      <c r="B14" s="49">
        <v>1</v>
      </c>
      <c r="C14" s="175" t="s">
        <v>469</v>
      </c>
      <c r="D14" s="176"/>
      <c r="E14" s="176"/>
      <c r="F14" s="59"/>
      <c r="G14" s="59"/>
      <c r="H14" s="59"/>
      <c r="I14" s="59"/>
      <c r="J14" s="60" t="s">
        <v>471</v>
      </c>
      <c r="K14" s="60" t="s">
        <v>468</v>
      </c>
      <c r="L14" s="60" t="s">
        <v>468</v>
      </c>
      <c r="M14" s="60" t="s">
        <v>468</v>
      </c>
      <c r="N14" s="60" t="s">
        <v>468</v>
      </c>
      <c r="O14" s="60" t="s">
        <v>468</v>
      </c>
      <c r="P14" s="1"/>
    </row>
    <row r="15" spans="1:22" ht="15.6" customHeight="1">
      <c r="B15" s="49">
        <f t="shared" ref="B15:B25" si="0">B14+1</f>
        <v>2</v>
      </c>
      <c r="C15" s="175" t="s">
        <v>469</v>
      </c>
      <c r="D15" s="176"/>
      <c r="E15" s="176"/>
      <c r="F15" s="59"/>
      <c r="G15" s="59"/>
      <c r="H15" s="59"/>
      <c r="I15" s="61"/>
      <c r="J15" s="60" t="s">
        <v>471</v>
      </c>
      <c r="K15" s="60" t="s">
        <v>468</v>
      </c>
      <c r="L15" s="60" t="s">
        <v>468</v>
      </c>
      <c r="M15" s="60" t="s">
        <v>468</v>
      </c>
      <c r="N15" s="60" t="s">
        <v>468</v>
      </c>
      <c r="O15" s="60" t="s">
        <v>468</v>
      </c>
      <c r="P15" s="1"/>
    </row>
    <row r="16" spans="1:22" ht="15.6" customHeight="1">
      <c r="B16" s="49">
        <f t="shared" si="0"/>
        <v>3</v>
      </c>
      <c r="C16" s="175" t="s">
        <v>469</v>
      </c>
      <c r="D16" s="176"/>
      <c r="E16" s="176"/>
      <c r="F16" s="59"/>
      <c r="G16" s="59"/>
      <c r="H16" s="59"/>
      <c r="I16" s="59"/>
      <c r="J16" s="60" t="s">
        <v>471</v>
      </c>
      <c r="K16" s="60" t="s">
        <v>468</v>
      </c>
      <c r="L16" s="60" t="s">
        <v>468</v>
      </c>
      <c r="M16" s="60" t="s">
        <v>468</v>
      </c>
      <c r="N16" s="60" t="s">
        <v>468</v>
      </c>
      <c r="O16" s="60" t="s">
        <v>468</v>
      </c>
    </row>
    <row r="17" spans="2:22" ht="15.6" customHeight="1">
      <c r="B17" s="49">
        <f t="shared" si="0"/>
        <v>4</v>
      </c>
      <c r="C17" s="175" t="s">
        <v>469</v>
      </c>
      <c r="D17" s="176"/>
      <c r="E17" s="176"/>
      <c r="F17" s="59"/>
      <c r="G17" s="59"/>
      <c r="H17" s="59"/>
      <c r="I17" s="59"/>
      <c r="J17" s="60" t="s">
        <v>471</v>
      </c>
      <c r="K17" s="60" t="s">
        <v>468</v>
      </c>
      <c r="L17" s="60" t="s">
        <v>468</v>
      </c>
      <c r="M17" s="60" t="s">
        <v>468</v>
      </c>
      <c r="N17" s="60" t="s">
        <v>468</v>
      </c>
      <c r="O17" s="60" t="s">
        <v>468</v>
      </c>
    </row>
    <row r="18" spans="2:22" ht="15.6" customHeight="1">
      <c r="B18" s="49">
        <f t="shared" si="0"/>
        <v>5</v>
      </c>
      <c r="C18" s="175" t="s">
        <v>469</v>
      </c>
      <c r="D18" s="176"/>
      <c r="E18" s="176"/>
      <c r="F18" s="59"/>
      <c r="G18" s="59"/>
      <c r="H18" s="59"/>
      <c r="I18" s="59"/>
      <c r="J18" s="60" t="s">
        <v>471</v>
      </c>
      <c r="K18" s="60" t="s">
        <v>468</v>
      </c>
      <c r="L18" s="60" t="s">
        <v>468</v>
      </c>
      <c r="M18" s="60" t="s">
        <v>468</v>
      </c>
      <c r="N18" s="60" t="s">
        <v>468</v>
      </c>
      <c r="O18" s="60" t="s">
        <v>468</v>
      </c>
    </row>
    <row r="19" spans="2:22" ht="15.6" customHeight="1">
      <c r="B19" s="49">
        <f t="shared" si="0"/>
        <v>6</v>
      </c>
      <c r="C19" s="175" t="s">
        <v>469</v>
      </c>
      <c r="D19" s="176"/>
      <c r="E19" s="176"/>
      <c r="F19" s="59"/>
      <c r="G19" s="59"/>
      <c r="H19" s="59"/>
      <c r="I19" s="59"/>
      <c r="J19" s="60" t="s">
        <v>471</v>
      </c>
      <c r="K19" s="60" t="s">
        <v>468</v>
      </c>
      <c r="L19" s="60" t="s">
        <v>468</v>
      </c>
      <c r="M19" s="60" t="s">
        <v>468</v>
      </c>
      <c r="N19" s="60" t="s">
        <v>468</v>
      </c>
      <c r="O19" s="60" t="s">
        <v>468</v>
      </c>
    </row>
    <row r="20" spans="2:22" ht="15.6" customHeight="1">
      <c r="B20" s="49">
        <f t="shared" si="0"/>
        <v>7</v>
      </c>
      <c r="C20" s="175" t="s">
        <v>469</v>
      </c>
      <c r="D20" s="176"/>
      <c r="E20" s="176"/>
      <c r="F20" s="59"/>
      <c r="G20" s="59"/>
      <c r="H20" s="59"/>
      <c r="I20" s="62"/>
      <c r="J20" s="60" t="s">
        <v>471</v>
      </c>
      <c r="K20" s="60" t="s">
        <v>468</v>
      </c>
      <c r="L20" s="60" t="s">
        <v>468</v>
      </c>
      <c r="M20" s="60" t="s">
        <v>468</v>
      </c>
      <c r="N20" s="60" t="s">
        <v>468</v>
      </c>
      <c r="O20" s="60" t="s">
        <v>468</v>
      </c>
    </row>
    <row r="21" spans="2:22" ht="15.6" customHeight="1">
      <c r="B21" s="49">
        <f t="shared" si="0"/>
        <v>8</v>
      </c>
      <c r="C21" s="175" t="s">
        <v>469</v>
      </c>
      <c r="D21" s="176"/>
      <c r="E21" s="176"/>
      <c r="F21" s="59"/>
      <c r="G21" s="59"/>
      <c r="H21" s="59"/>
      <c r="I21" s="59"/>
      <c r="J21" s="60" t="s">
        <v>471</v>
      </c>
      <c r="K21" s="60" t="s">
        <v>468</v>
      </c>
      <c r="L21" s="60" t="s">
        <v>468</v>
      </c>
      <c r="M21" s="60" t="s">
        <v>468</v>
      </c>
      <c r="N21" s="60" t="s">
        <v>468</v>
      </c>
      <c r="O21" s="60" t="s">
        <v>468</v>
      </c>
    </row>
    <row r="22" spans="2:22" ht="15.6" customHeight="1">
      <c r="B22" s="49">
        <f t="shared" si="0"/>
        <v>9</v>
      </c>
      <c r="C22" s="175" t="s">
        <v>469</v>
      </c>
      <c r="D22" s="176"/>
      <c r="E22" s="176"/>
      <c r="F22" s="59"/>
      <c r="G22" s="59"/>
      <c r="H22" s="59"/>
      <c r="I22" s="59"/>
      <c r="J22" s="60" t="s">
        <v>471</v>
      </c>
      <c r="K22" s="60" t="s">
        <v>468</v>
      </c>
      <c r="L22" s="60" t="s">
        <v>468</v>
      </c>
      <c r="M22" s="60" t="s">
        <v>468</v>
      </c>
      <c r="N22" s="60" t="s">
        <v>468</v>
      </c>
      <c r="O22" s="60" t="s">
        <v>468</v>
      </c>
    </row>
    <row r="23" spans="2:22" ht="15.6" customHeight="1">
      <c r="B23" s="49">
        <f t="shared" si="0"/>
        <v>10</v>
      </c>
      <c r="C23" s="175" t="s">
        <v>469</v>
      </c>
      <c r="D23" s="176"/>
      <c r="E23" s="176"/>
      <c r="F23" s="59"/>
      <c r="G23" s="59"/>
      <c r="H23" s="59"/>
      <c r="I23" s="59"/>
      <c r="J23" s="60" t="s">
        <v>471</v>
      </c>
      <c r="K23" s="60" t="s">
        <v>468</v>
      </c>
      <c r="L23" s="60" t="s">
        <v>468</v>
      </c>
      <c r="M23" s="60" t="s">
        <v>468</v>
      </c>
      <c r="N23" s="60" t="s">
        <v>468</v>
      </c>
      <c r="O23" s="60" t="s">
        <v>468</v>
      </c>
    </row>
    <row r="24" spans="2:22" ht="15.6" customHeight="1">
      <c r="B24" s="49">
        <f t="shared" si="0"/>
        <v>11</v>
      </c>
      <c r="C24" s="175" t="s">
        <v>469</v>
      </c>
      <c r="D24" s="176"/>
      <c r="E24" s="176"/>
      <c r="F24" s="59"/>
      <c r="G24" s="59"/>
      <c r="H24" s="59"/>
      <c r="I24" s="59"/>
      <c r="J24" s="60" t="s">
        <v>471</v>
      </c>
      <c r="K24" s="60" t="s">
        <v>468</v>
      </c>
      <c r="L24" s="60" t="s">
        <v>468</v>
      </c>
      <c r="M24" s="60" t="s">
        <v>468</v>
      </c>
      <c r="N24" s="60" t="s">
        <v>468</v>
      </c>
      <c r="O24" s="60" t="s">
        <v>468</v>
      </c>
    </row>
    <row r="25" spans="2:22" ht="15.6" customHeight="1">
      <c r="B25" s="49">
        <f t="shared" si="0"/>
        <v>12</v>
      </c>
      <c r="C25" s="175" t="s">
        <v>469</v>
      </c>
      <c r="D25" s="176"/>
      <c r="E25" s="176"/>
      <c r="F25" s="59"/>
      <c r="G25" s="59"/>
      <c r="H25" s="59"/>
      <c r="I25" s="61"/>
      <c r="J25" s="60" t="s">
        <v>471</v>
      </c>
      <c r="K25" s="60" t="s">
        <v>468</v>
      </c>
      <c r="L25" s="60" t="s">
        <v>468</v>
      </c>
      <c r="M25" s="60" t="s">
        <v>468</v>
      </c>
      <c r="N25" s="60" t="s">
        <v>468</v>
      </c>
      <c r="O25" s="60" t="s">
        <v>468</v>
      </c>
    </row>
    <row r="26" spans="2:22" ht="22.05" customHeight="1">
      <c r="B26" s="171" t="s">
        <v>543</v>
      </c>
      <c r="C26" s="172"/>
      <c r="D26" s="172"/>
      <c r="E26" s="17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2" ht="12.75" hidden="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6" hidden="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>
      <c r="B35" s="188" t="s">
        <v>486</v>
      </c>
      <c r="C35" s="189"/>
      <c r="D35" s="189"/>
      <c r="E35" s="189"/>
      <c r="F35" s="189"/>
      <c r="G35" s="19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>
      <c r="B36" s="46" t="s">
        <v>451</v>
      </c>
      <c r="C36" s="54" t="s">
        <v>474</v>
      </c>
      <c r="D36" s="186" t="s">
        <v>475</v>
      </c>
      <c r="E36" s="187"/>
      <c r="F36" s="54" t="s">
        <v>403</v>
      </c>
      <c r="G36" s="54" t="s">
        <v>421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>
      <c r="B37" s="19">
        <v>1</v>
      </c>
      <c r="C37" s="63" t="s">
        <v>476</v>
      </c>
      <c r="D37" s="181" t="s">
        <v>479</v>
      </c>
      <c r="E37" s="182"/>
      <c r="F37" s="64" t="s">
        <v>468</v>
      </c>
      <c r="G37" s="64" t="s">
        <v>471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>
      <c r="B38" s="20">
        <f t="shared" ref="B38:B40" si="1">B37+1</f>
        <v>2</v>
      </c>
      <c r="C38" s="65" t="s">
        <v>476</v>
      </c>
      <c r="D38" s="181" t="s">
        <v>479</v>
      </c>
      <c r="E38" s="182"/>
      <c r="F38" s="64" t="s">
        <v>468</v>
      </c>
      <c r="G38" s="64" t="s">
        <v>471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>
      <c r="B39" s="20">
        <f t="shared" si="1"/>
        <v>3</v>
      </c>
      <c r="C39" s="65" t="s">
        <v>476</v>
      </c>
      <c r="D39" s="181" t="s">
        <v>479</v>
      </c>
      <c r="E39" s="182"/>
      <c r="F39" s="64" t="s">
        <v>468</v>
      </c>
      <c r="G39" s="64" t="s">
        <v>471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>
      <c r="B40" s="20">
        <f t="shared" si="1"/>
        <v>4</v>
      </c>
      <c r="C40" s="65" t="s">
        <v>476</v>
      </c>
      <c r="D40" s="181" t="s">
        <v>479</v>
      </c>
      <c r="E40" s="182"/>
      <c r="F40" s="64" t="s">
        <v>468</v>
      </c>
      <c r="G40" s="64" t="s">
        <v>471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>
      <c r="B41" s="20">
        <v>5</v>
      </c>
      <c r="C41" s="65" t="s">
        <v>476</v>
      </c>
      <c r="D41" s="181" t="s">
        <v>479</v>
      </c>
      <c r="E41" s="182"/>
      <c r="F41" s="64" t="s">
        <v>468</v>
      </c>
      <c r="G41" s="64" t="s">
        <v>471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>
      <c r="B42" s="171" t="s">
        <v>543</v>
      </c>
      <c r="C42" s="172"/>
      <c r="D42" s="172"/>
      <c r="E42" s="17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7.399999999999999">
      <c r="B43" s="183" t="s">
        <v>487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>
      <c r="B44" s="49" t="s">
        <v>451</v>
      </c>
      <c r="C44" s="185" t="s">
        <v>416</v>
      </c>
      <c r="D44" s="170"/>
      <c r="E44" s="170"/>
      <c r="F44" s="170"/>
      <c r="G44" s="53" t="s">
        <v>450</v>
      </c>
      <c r="H44" s="53" t="s">
        <v>417</v>
      </c>
      <c r="I44" s="53" t="s">
        <v>418</v>
      </c>
      <c r="J44" s="53" t="s">
        <v>419</v>
      </c>
      <c r="K44" s="53" t="s">
        <v>420</v>
      </c>
      <c r="L44" s="53" t="s">
        <v>421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>
      <c r="B45" s="19">
        <v>1</v>
      </c>
      <c r="C45" s="175" t="s">
        <v>480</v>
      </c>
      <c r="D45" s="176"/>
      <c r="E45" s="176"/>
      <c r="F45" s="176"/>
      <c r="G45" s="66"/>
      <c r="H45" s="61" t="s">
        <v>468</v>
      </c>
      <c r="I45" s="64"/>
      <c r="J45" s="61"/>
      <c r="K45" s="67"/>
      <c r="L45" s="67" t="s">
        <v>471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>
      <c r="B46" s="19">
        <f t="shared" ref="B46:B54" si="2">B45+1</f>
        <v>2</v>
      </c>
      <c r="C46" s="175" t="s">
        <v>480</v>
      </c>
      <c r="D46" s="176"/>
      <c r="E46" s="176"/>
      <c r="F46" s="176"/>
      <c r="G46" s="66"/>
      <c r="H46" s="61" t="s">
        <v>468</v>
      </c>
      <c r="I46" s="64"/>
      <c r="J46" s="61"/>
      <c r="K46" s="67"/>
      <c r="L46" s="67" t="s">
        <v>471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>
      <c r="B47" s="19">
        <f t="shared" si="2"/>
        <v>3</v>
      </c>
      <c r="C47" s="175" t="s">
        <v>480</v>
      </c>
      <c r="D47" s="176"/>
      <c r="E47" s="176"/>
      <c r="F47" s="176"/>
      <c r="G47" s="66"/>
      <c r="H47" s="61" t="s">
        <v>468</v>
      </c>
      <c r="I47" s="64"/>
      <c r="J47" s="61"/>
      <c r="K47" s="67"/>
      <c r="L47" s="67" t="s">
        <v>471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>
      <c r="B48" s="19">
        <f t="shared" si="2"/>
        <v>4</v>
      </c>
      <c r="C48" s="175" t="s">
        <v>480</v>
      </c>
      <c r="D48" s="176"/>
      <c r="E48" s="176"/>
      <c r="F48" s="176"/>
      <c r="G48" s="66"/>
      <c r="H48" s="61" t="s">
        <v>468</v>
      </c>
      <c r="I48" s="64"/>
      <c r="J48" s="61"/>
      <c r="K48" s="67"/>
      <c r="L48" s="67" t="s">
        <v>471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>
      <c r="B49" s="19">
        <f t="shared" si="2"/>
        <v>5</v>
      </c>
      <c r="C49" s="175" t="s">
        <v>480</v>
      </c>
      <c r="D49" s="176"/>
      <c r="E49" s="176"/>
      <c r="F49" s="176"/>
      <c r="G49" s="66"/>
      <c r="H49" s="61" t="s">
        <v>468</v>
      </c>
      <c r="I49" s="64"/>
      <c r="J49" s="61"/>
      <c r="K49" s="67"/>
      <c r="L49" s="67" t="s">
        <v>471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>
      <c r="B50" s="19">
        <f t="shared" si="2"/>
        <v>6</v>
      </c>
      <c r="C50" s="175" t="s">
        <v>480</v>
      </c>
      <c r="D50" s="176"/>
      <c r="E50" s="176"/>
      <c r="F50" s="176"/>
      <c r="G50" s="66"/>
      <c r="H50" s="61" t="s">
        <v>468</v>
      </c>
      <c r="I50" s="64"/>
      <c r="J50" s="61"/>
      <c r="K50" s="67"/>
      <c r="L50" s="67" t="s">
        <v>471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>
      <c r="B51" s="19">
        <f t="shared" si="2"/>
        <v>7</v>
      </c>
      <c r="C51" s="175" t="s">
        <v>480</v>
      </c>
      <c r="D51" s="176"/>
      <c r="E51" s="176"/>
      <c r="F51" s="176"/>
      <c r="G51" s="66"/>
      <c r="H51" s="61" t="s">
        <v>468</v>
      </c>
      <c r="I51" s="64"/>
      <c r="J51" s="61"/>
      <c r="K51" s="67"/>
      <c r="L51" s="67" t="s">
        <v>471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>
      <c r="B52" s="19">
        <f t="shared" si="2"/>
        <v>8</v>
      </c>
      <c r="C52" s="175" t="s">
        <v>480</v>
      </c>
      <c r="D52" s="176"/>
      <c r="E52" s="176"/>
      <c r="F52" s="176"/>
      <c r="G52" s="66"/>
      <c r="H52" s="61" t="s">
        <v>468</v>
      </c>
      <c r="I52" s="64"/>
      <c r="J52" s="61"/>
      <c r="K52" s="67"/>
      <c r="L52" s="67" t="s">
        <v>471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>
      <c r="B53" s="19">
        <f t="shared" si="2"/>
        <v>9</v>
      </c>
      <c r="C53" s="175" t="s">
        <v>480</v>
      </c>
      <c r="D53" s="176"/>
      <c r="E53" s="176"/>
      <c r="F53" s="176"/>
      <c r="G53" s="66"/>
      <c r="H53" s="61" t="s">
        <v>468</v>
      </c>
      <c r="I53" s="64"/>
      <c r="J53" s="61"/>
      <c r="K53" s="67"/>
      <c r="L53" s="67" t="s">
        <v>471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>
      <c r="B54" s="19">
        <f t="shared" si="2"/>
        <v>10</v>
      </c>
      <c r="C54" s="175" t="s">
        <v>480</v>
      </c>
      <c r="D54" s="176"/>
      <c r="E54" s="176"/>
      <c r="F54" s="176"/>
      <c r="G54" s="66"/>
      <c r="H54" s="61" t="s">
        <v>468</v>
      </c>
      <c r="I54" s="64"/>
      <c r="J54" s="61"/>
      <c r="K54" s="67"/>
      <c r="L54" s="67" t="s">
        <v>471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8.75" customHeight="1">
      <c r="B55" s="171" t="s">
        <v>543</v>
      </c>
      <c r="C55" s="172"/>
      <c r="D55" s="172"/>
      <c r="E55" s="172"/>
      <c r="F55" s="5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8.75" customHeight="1">
      <c r="B56" s="177" t="s">
        <v>488</v>
      </c>
      <c r="C56" s="178"/>
      <c r="D56" s="178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>
      <c r="B57" s="46" t="s">
        <v>451</v>
      </c>
      <c r="C57" s="55" t="s">
        <v>428</v>
      </c>
      <c r="D57" s="54" t="s">
        <v>429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>
      <c r="B58" s="20">
        <v>1</v>
      </c>
      <c r="C58" s="68" t="s">
        <v>467</v>
      </c>
      <c r="D58" s="64" t="s">
        <v>468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>
      <c r="B59" s="20">
        <f t="shared" ref="B59" si="3">B58+1</f>
        <v>2</v>
      </c>
      <c r="C59" s="68" t="s">
        <v>467</v>
      </c>
      <c r="D59" s="64" t="s">
        <v>468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>
      <c r="B60" s="20">
        <v>3</v>
      </c>
      <c r="C60" s="68" t="s">
        <v>467</v>
      </c>
      <c r="D60" s="64" t="s">
        <v>468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>
      <c r="B62" s="179" t="s">
        <v>489</v>
      </c>
      <c r="C62" s="180"/>
      <c r="D62" s="180"/>
      <c r="E62" s="180"/>
      <c r="F62" s="18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>
      <c r="B63" s="47" t="s">
        <v>451</v>
      </c>
      <c r="C63" s="169" t="s">
        <v>434</v>
      </c>
      <c r="D63" s="170"/>
      <c r="E63" s="170"/>
      <c r="F63" s="56" t="s">
        <v>435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>
      <c r="B64" s="21">
        <v>1</v>
      </c>
      <c r="C64" s="165"/>
      <c r="D64" s="166"/>
      <c r="E64" s="166"/>
      <c r="F64" s="69" t="s">
        <v>468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>
      <c r="B65" s="21">
        <v>2</v>
      </c>
      <c r="C65" s="165"/>
      <c r="D65" s="166"/>
      <c r="E65" s="166"/>
      <c r="F65" s="69" t="s">
        <v>468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>
      <c r="B66" s="21">
        <v>3</v>
      </c>
      <c r="C66" s="165"/>
      <c r="D66" s="166"/>
      <c r="E66" s="166"/>
      <c r="F66" s="69" t="s">
        <v>468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>
      <c r="B67" s="21">
        <v>4</v>
      </c>
      <c r="C67" s="165"/>
      <c r="D67" s="166"/>
      <c r="E67" s="166"/>
      <c r="F67" s="69" t="s">
        <v>468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>
      <c r="B68" s="21">
        <v>5</v>
      </c>
      <c r="C68" s="165"/>
      <c r="D68" s="166"/>
      <c r="E68" s="166"/>
      <c r="F68" s="69" t="s">
        <v>468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>
      <c r="B69" s="171" t="s">
        <v>543</v>
      </c>
      <c r="C69" s="172"/>
      <c r="D69" s="172"/>
      <c r="E69" s="17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7.399999999999999">
      <c r="B70" s="173" t="s">
        <v>490</v>
      </c>
      <c r="C70" s="174"/>
      <c r="D70" s="174"/>
      <c r="E70" s="174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>
      <c r="B71" s="47" t="s">
        <v>451</v>
      </c>
      <c r="C71" s="169" t="s">
        <v>440</v>
      </c>
      <c r="D71" s="170"/>
      <c r="E71" s="170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>
      <c r="B72" s="21">
        <v>1</v>
      </c>
      <c r="C72" s="165"/>
      <c r="D72" s="166"/>
      <c r="E72" s="16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>
      <c r="B73" s="21">
        <v>2</v>
      </c>
      <c r="C73" s="165"/>
      <c r="D73" s="166"/>
      <c r="E73" s="16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>
      <c r="B74" s="21">
        <v>3</v>
      </c>
      <c r="C74" s="165"/>
      <c r="D74" s="166"/>
      <c r="E74" s="16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>
      <c r="B75" s="21">
        <v>4</v>
      </c>
      <c r="C75" s="165"/>
      <c r="D75" s="166"/>
      <c r="E75" s="166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>
      <c r="B76" s="21">
        <v>5</v>
      </c>
      <c r="C76" s="165"/>
      <c r="D76" s="166"/>
      <c r="E76" s="166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>
      <c r="B77" s="1"/>
      <c r="C77" s="70"/>
      <c r="D77" s="70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>
      <c r="B78" s="167" t="s">
        <v>491</v>
      </c>
      <c r="C78" s="168"/>
      <c r="D78" s="168"/>
      <c r="E78" s="168"/>
      <c r="F78" s="168"/>
      <c r="G78" s="16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>
      <c r="B79" s="47" t="s">
        <v>451</v>
      </c>
      <c r="C79" s="169" t="s">
        <v>441</v>
      </c>
      <c r="D79" s="170"/>
      <c r="E79" s="170"/>
      <c r="F79" s="56" t="s">
        <v>442</v>
      </c>
      <c r="G79" s="56" t="s">
        <v>409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>
      <c r="B80" s="21">
        <v>1</v>
      </c>
      <c r="C80" s="165"/>
      <c r="D80" s="166"/>
      <c r="E80" s="166"/>
      <c r="F80" s="69" t="s">
        <v>468</v>
      </c>
      <c r="G80" s="69" t="s">
        <v>471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9" ht="12.75" customHeight="1">
      <c r="B81" s="21">
        <v>2</v>
      </c>
      <c r="C81" s="165"/>
      <c r="D81" s="166"/>
      <c r="E81" s="166"/>
      <c r="F81" s="69" t="s">
        <v>468</v>
      </c>
      <c r="G81" s="69" t="s">
        <v>471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9" ht="12.75" customHeight="1">
      <c r="B82" s="21">
        <v>3</v>
      </c>
      <c r="C82" s="165"/>
      <c r="D82" s="166"/>
      <c r="E82" s="166"/>
      <c r="F82" s="69" t="s">
        <v>468</v>
      </c>
      <c r="G82" s="69" t="s">
        <v>471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9" ht="12.75" customHeight="1">
      <c r="B83" s="21">
        <v>4</v>
      </c>
      <c r="C83" s="165"/>
      <c r="D83" s="166"/>
      <c r="E83" s="166"/>
      <c r="F83" s="69" t="s">
        <v>468</v>
      </c>
      <c r="G83" s="69" t="s">
        <v>471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9" ht="12.75" customHeight="1">
      <c r="B84" s="21">
        <v>5</v>
      </c>
      <c r="C84" s="165"/>
      <c r="D84" s="166"/>
      <c r="E84" s="166"/>
      <c r="F84" s="69" t="s">
        <v>468</v>
      </c>
      <c r="G84" s="69" t="s">
        <v>471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ht="12.75" customHeight="1">
      <c r="B85" s="171" t="s">
        <v>543</v>
      </c>
      <c r="C85" s="172"/>
      <c r="D85" s="172"/>
      <c r="E85" s="17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9" ht="12.75" hidden="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ht="12.75" hidden="1" customHeight="1">
      <c r="B87" s="1"/>
      <c r="C87" s="22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9" ht="12.75" hidden="1" customHeight="1">
      <c r="B88" s="1"/>
      <c r="C88" s="7" t="s">
        <v>465</v>
      </c>
      <c r="D88" s="1"/>
      <c r="E88" s="1"/>
      <c r="F88" s="7" t="s">
        <v>468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9" ht="12.75" hidden="1" customHeight="1">
      <c r="B89" s="1"/>
      <c r="C89" s="7" t="s">
        <v>452</v>
      </c>
      <c r="D89" s="1"/>
      <c r="E89" s="1"/>
      <c r="F89" s="7" t="s">
        <v>379</v>
      </c>
      <c r="G89" s="1"/>
      <c r="H89" s="1"/>
      <c r="I89" s="162" t="s">
        <v>485</v>
      </c>
      <c r="J89" s="127" t="s">
        <v>531</v>
      </c>
      <c r="K89" s="127" t="s">
        <v>532</v>
      </c>
      <c r="L89" s="127" t="s">
        <v>533</v>
      </c>
      <c r="M89" s="127" t="s">
        <v>534</v>
      </c>
      <c r="N89" s="127" t="s">
        <v>535</v>
      </c>
      <c r="O89" s="127" t="s">
        <v>536</v>
      </c>
      <c r="P89" s="127" t="s">
        <v>537</v>
      </c>
      <c r="Q89" s="127" t="s">
        <v>538</v>
      </c>
      <c r="R89" s="127" t="s">
        <v>540</v>
      </c>
      <c r="S89" s="127" t="s">
        <v>392</v>
      </c>
      <c r="T89" s="127" t="s">
        <v>393</v>
      </c>
      <c r="U89" s="127" t="s">
        <v>394</v>
      </c>
      <c r="V89" s="127" t="s">
        <v>395</v>
      </c>
      <c r="W89" s="127" t="s">
        <v>507</v>
      </c>
      <c r="X89" s="127" t="s">
        <v>396</v>
      </c>
      <c r="Y89" s="116" t="s">
        <v>401</v>
      </c>
      <c r="Z89" s="116" t="s">
        <v>403</v>
      </c>
      <c r="AA89" s="116" t="s">
        <v>404</v>
      </c>
      <c r="AB89" s="116" t="s">
        <v>402</v>
      </c>
      <c r="AC89" s="116" t="s">
        <v>405</v>
      </c>
    </row>
    <row r="90" spans="2:29" ht="12.75" hidden="1" customHeight="1">
      <c r="B90" s="1"/>
      <c r="C90" s="7" t="s">
        <v>527</v>
      </c>
      <c r="D90" s="1"/>
      <c r="E90" s="1"/>
      <c r="F90" s="7" t="s">
        <v>380</v>
      </c>
      <c r="G90" s="1"/>
      <c r="H90" s="1"/>
      <c r="I90" s="163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17"/>
      <c r="Z90" s="117"/>
      <c r="AA90" s="117"/>
      <c r="AB90" s="117"/>
      <c r="AC90" s="117"/>
    </row>
    <row r="91" spans="2:29" ht="12.75" hidden="1" customHeight="1">
      <c r="B91" s="1"/>
      <c r="C91" s="7" t="s">
        <v>453</v>
      </c>
      <c r="D91" s="1"/>
      <c r="E91" s="1"/>
      <c r="G91" s="1"/>
      <c r="H91" s="1"/>
      <c r="I91" s="164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18"/>
      <c r="Z91" s="118"/>
      <c r="AA91" s="118"/>
      <c r="AB91" s="118"/>
      <c r="AC91" s="118"/>
    </row>
    <row r="92" spans="2:29" ht="12.75" hidden="1" customHeight="1">
      <c r="B92" s="1"/>
      <c r="C92" s="7" t="s">
        <v>454</v>
      </c>
      <c r="D92" s="1"/>
      <c r="E92" s="1"/>
      <c r="F92" s="7" t="s">
        <v>469</v>
      </c>
      <c r="G92" s="1"/>
      <c r="H92" s="1"/>
      <c r="I92" s="25" t="s">
        <v>494</v>
      </c>
      <c r="J92" s="24">
        <f>IF(C14="Contributo su rivista fascia 'A'- ANVUR (non bibl.)",1,0)</f>
        <v>0</v>
      </c>
      <c r="K92" s="24">
        <f>IF(C14="Contributo su rivista scientifica ANVUR diversa da fascia 'A' (non bibl.)",1,0)</f>
        <v>0</v>
      </c>
      <c r="L92" s="24">
        <f>IF(C14="Contributo su rivista scientifica ANVUR indicizzata ISI-SCOPUS - Q1 (bibl.)",1,0)</f>
        <v>0</v>
      </c>
      <c r="M92" s="24">
        <f>IF(C14="Contributo su rivista scientifica ANVUR indicizzata ISI-SCOPUS - Q2 (bibl.)",1,0)</f>
        <v>0</v>
      </c>
      <c r="N92" s="27">
        <f>IF(C14="Contributo su rivista scientifica ANVUR indicizzata ISI-SCOPUS - Q3 (bibl.)",1,0)</f>
        <v>0</v>
      </c>
      <c r="O92" s="27">
        <f>IF(C14="Contributo su rivista scientifica ANVUR indicizzata ISI-SCOPUS - Q4 (bibl.)",1,0)</f>
        <v>0</v>
      </c>
      <c r="P92" s="27">
        <f>IF(C14="Contributo in altre riviste indicizzate ISI-SCOPUS",1,0)</f>
        <v>0</v>
      </c>
      <c r="Q92" s="24">
        <f>IF(C14="Contributo in altre riviste non indicizzate ISI-SCOPUS",1,0)</f>
        <v>0</v>
      </c>
      <c r="R92" s="24">
        <f>IF(C14="Contributo in riviste non scientifiche",1,0)</f>
        <v>0</v>
      </c>
      <c r="S92" s="24">
        <f>IF(C14="Monografia",1,0)</f>
        <v>0</v>
      </c>
      <c r="T92" s="24">
        <f>IF(C14="Capitolo di libro",1,0)</f>
        <v>0</v>
      </c>
      <c r="U92" s="24">
        <f>IF(C14="Contributo in volume collettaneo",1,0)</f>
        <v>0</v>
      </c>
      <c r="V92" s="24">
        <f>IF(C14="Atti di convegno indicizzato ISI-SCOPUS",1,0)</f>
        <v>0</v>
      </c>
      <c r="W92" s="24">
        <f>IF(C14="Altri atti di convegno",1,0)</f>
        <v>0</v>
      </c>
      <c r="X92" s="24">
        <f>IF(C14="Altro",1,0)</f>
        <v>0</v>
      </c>
      <c r="Y92" s="24">
        <f>IF(K14="Sì",1,0)</f>
        <v>0</v>
      </c>
      <c r="Z92" s="24">
        <f>IF(L14="Sì",1,0)</f>
        <v>0</v>
      </c>
      <c r="AA92" s="24">
        <f>IF(M14="Sì",1,0)</f>
        <v>0</v>
      </c>
      <c r="AB92" s="27">
        <f>IF(N14="Sì",1,0)</f>
        <v>0</v>
      </c>
      <c r="AC92" s="24">
        <f>IF(O14="Eleggibile",1,0)</f>
        <v>0</v>
      </c>
    </row>
    <row r="93" spans="2:29" ht="12.75" hidden="1" customHeight="1">
      <c r="B93" s="1"/>
      <c r="C93" s="7" t="s">
        <v>455</v>
      </c>
      <c r="D93" s="1"/>
      <c r="E93" s="1"/>
      <c r="F93" s="7" t="s">
        <v>531</v>
      </c>
      <c r="G93" s="1"/>
      <c r="H93" s="1"/>
      <c r="I93" s="25" t="s">
        <v>495</v>
      </c>
      <c r="J93" s="24">
        <f t="shared" ref="J93:J102" si="4">IF(C15="Contributo su rivista fascia 'A'- ANVUR (non bibl.)",1,0)</f>
        <v>0</v>
      </c>
      <c r="K93" s="24">
        <f t="shared" ref="K93:K103" si="5">IF(C15="Contributo su rivista scientifica ANVUR diversa da fascia 'A' (non bibl.)",1,0)</f>
        <v>0</v>
      </c>
      <c r="L93" s="24">
        <f t="shared" ref="L93:L102" si="6">IF(C15="Contributo su rivista scientifica ANVUR indicizzata ISI-SCOPUS - Q1 (bibl.)",1,0)</f>
        <v>0</v>
      </c>
      <c r="M93" s="24">
        <f t="shared" ref="M93:M103" si="7">IF(C15="Contributo su rivista scientifica ANVUR indicizzata ISI-SCOPUS - Q2 (bibl.)",1,0)</f>
        <v>0</v>
      </c>
      <c r="N93" s="27">
        <f t="shared" ref="N93:N103" si="8">IF(C15="Contributo su rivista scientifica ANVUR indicizzata ISI-SCOPUS - Q3 (bibl.)",1,0)</f>
        <v>0</v>
      </c>
      <c r="O93" s="27">
        <f t="shared" ref="O93:O102" si="9">IF(C15="Contributo su rivista scientifica ANVUR indicizzata ISI-SCOPUS - Q4 (bibl.)",1,0)</f>
        <v>0</v>
      </c>
      <c r="P93" s="27">
        <f t="shared" ref="P93:P103" si="10">IF(C15="Contributo in altre riviste indicizzate ISI-SCOPUS",1,0)</f>
        <v>0</v>
      </c>
      <c r="Q93" s="24">
        <f t="shared" ref="Q93:Q103" si="11">IF(C15="Contributo in altre riviste non indicizzate ISI-SCOPUS",1,0)</f>
        <v>0</v>
      </c>
      <c r="R93" s="24">
        <f t="shared" ref="R93:R103" si="12">IF(C15="Contributo in riviste non scientifiche",1,0)</f>
        <v>0</v>
      </c>
      <c r="S93" s="24">
        <f t="shared" ref="S93:S103" si="13">IF(C15="Monografia",1,0)</f>
        <v>0</v>
      </c>
      <c r="T93" s="24">
        <f t="shared" ref="T93:T102" si="14">IF(C15="Capitolo di libro",1,0)</f>
        <v>0</v>
      </c>
      <c r="U93" s="24">
        <f t="shared" ref="U93:U103" si="15">IF(C15="Contributo in volume collettaneo",1,0)</f>
        <v>0</v>
      </c>
      <c r="V93" s="24">
        <f t="shared" ref="V93:V103" si="16">IF(C15="Atti di convegno indicizzato ISI-SCOPUS",1,0)</f>
        <v>0</v>
      </c>
      <c r="W93" s="24">
        <f t="shared" ref="W93:W103" si="17">IF(C15="Altri atti di convegno",1,0)</f>
        <v>0</v>
      </c>
      <c r="X93" s="24">
        <f t="shared" ref="X93:X103" si="18">IF(C15="Altro",1,0)</f>
        <v>0</v>
      </c>
      <c r="Y93" s="24">
        <f t="shared" ref="Y93:AB103" si="19">IF(K15="Sì",1,0)</f>
        <v>0</v>
      </c>
      <c r="Z93" s="24">
        <f t="shared" si="19"/>
        <v>0</v>
      </c>
      <c r="AA93" s="24">
        <f t="shared" si="19"/>
        <v>0</v>
      </c>
      <c r="AB93" s="27">
        <f t="shared" si="19"/>
        <v>0</v>
      </c>
      <c r="AC93" s="24">
        <f t="shared" ref="AC93:AC103" si="20">IF(O15="Eleggibile",1,0)</f>
        <v>0</v>
      </c>
    </row>
    <row r="94" spans="2:29" ht="12.75" hidden="1" customHeight="1">
      <c r="B94" s="1"/>
      <c r="C94" s="7" t="s">
        <v>456</v>
      </c>
      <c r="D94" s="1"/>
      <c r="E94" s="1"/>
      <c r="F94" s="7" t="s">
        <v>493</v>
      </c>
      <c r="G94" s="1"/>
      <c r="H94" s="1"/>
      <c r="I94" s="25" t="s">
        <v>496</v>
      </c>
      <c r="J94" s="24">
        <f t="shared" si="4"/>
        <v>0</v>
      </c>
      <c r="K94" s="24">
        <f t="shared" si="5"/>
        <v>0</v>
      </c>
      <c r="L94" s="24">
        <f t="shared" si="6"/>
        <v>0</v>
      </c>
      <c r="M94" s="24">
        <f t="shared" si="7"/>
        <v>0</v>
      </c>
      <c r="N94" s="27">
        <f t="shared" si="8"/>
        <v>0</v>
      </c>
      <c r="O94" s="27">
        <f t="shared" si="9"/>
        <v>0</v>
      </c>
      <c r="P94" s="27">
        <f t="shared" si="10"/>
        <v>0</v>
      </c>
      <c r="Q94" s="24">
        <f t="shared" si="11"/>
        <v>0</v>
      </c>
      <c r="R94" s="24">
        <f t="shared" si="12"/>
        <v>0</v>
      </c>
      <c r="S94" s="24">
        <f t="shared" si="13"/>
        <v>0</v>
      </c>
      <c r="T94" s="24">
        <f t="shared" si="14"/>
        <v>0</v>
      </c>
      <c r="U94" s="24">
        <f t="shared" si="15"/>
        <v>0</v>
      </c>
      <c r="V94" s="24">
        <f t="shared" si="16"/>
        <v>0</v>
      </c>
      <c r="W94" s="24">
        <f t="shared" si="17"/>
        <v>0</v>
      </c>
      <c r="X94" s="24">
        <f t="shared" si="18"/>
        <v>0</v>
      </c>
      <c r="Y94" s="24">
        <f t="shared" si="19"/>
        <v>0</v>
      </c>
      <c r="Z94" s="24">
        <f t="shared" si="19"/>
        <v>0</v>
      </c>
      <c r="AA94" s="24">
        <f t="shared" si="19"/>
        <v>0</v>
      </c>
      <c r="AB94" s="27">
        <f t="shared" si="19"/>
        <v>0</v>
      </c>
      <c r="AC94" s="24">
        <f t="shared" si="20"/>
        <v>0</v>
      </c>
    </row>
    <row r="95" spans="2:29" ht="12.75" hidden="1" customHeight="1">
      <c r="B95" s="1"/>
      <c r="C95" s="7" t="s">
        <v>457</v>
      </c>
      <c r="D95" s="1"/>
      <c r="E95" s="1"/>
      <c r="F95" s="7" t="s">
        <v>492</v>
      </c>
      <c r="G95" s="1"/>
      <c r="H95" s="1"/>
      <c r="I95" s="25" t="s">
        <v>497</v>
      </c>
      <c r="J95" s="24">
        <f t="shared" si="4"/>
        <v>0</v>
      </c>
      <c r="K95" s="24">
        <f t="shared" si="5"/>
        <v>0</v>
      </c>
      <c r="L95" s="24">
        <f t="shared" si="6"/>
        <v>0</v>
      </c>
      <c r="M95" s="24">
        <f t="shared" si="7"/>
        <v>0</v>
      </c>
      <c r="N95" s="27">
        <f t="shared" si="8"/>
        <v>0</v>
      </c>
      <c r="O95" s="27">
        <f t="shared" si="9"/>
        <v>0</v>
      </c>
      <c r="P95" s="27">
        <f t="shared" si="10"/>
        <v>0</v>
      </c>
      <c r="Q95" s="24">
        <f t="shared" si="11"/>
        <v>0</v>
      </c>
      <c r="R95" s="24">
        <f t="shared" si="12"/>
        <v>0</v>
      </c>
      <c r="S95" s="24">
        <f t="shared" si="13"/>
        <v>0</v>
      </c>
      <c r="T95" s="24">
        <f t="shared" si="14"/>
        <v>0</v>
      </c>
      <c r="U95" s="24">
        <f t="shared" si="15"/>
        <v>0</v>
      </c>
      <c r="V95" s="24">
        <f t="shared" si="16"/>
        <v>0</v>
      </c>
      <c r="W95" s="24">
        <f t="shared" si="17"/>
        <v>0</v>
      </c>
      <c r="X95" s="24">
        <f t="shared" si="18"/>
        <v>0</v>
      </c>
      <c r="Y95" s="24">
        <f t="shared" si="19"/>
        <v>0</v>
      </c>
      <c r="Z95" s="24">
        <f t="shared" si="19"/>
        <v>0</v>
      </c>
      <c r="AA95" s="24">
        <f t="shared" si="19"/>
        <v>0</v>
      </c>
      <c r="AB95" s="27">
        <f t="shared" si="19"/>
        <v>0</v>
      </c>
      <c r="AC95" s="24">
        <f t="shared" si="20"/>
        <v>0</v>
      </c>
    </row>
    <row r="96" spans="2:29" ht="12.75" hidden="1" customHeight="1">
      <c r="B96" s="1"/>
      <c r="C96" s="7" t="s">
        <v>458</v>
      </c>
      <c r="D96" s="1"/>
      <c r="E96" s="1"/>
      <c r="F96" s="7" t="s">
        <v>392</v>
      </c>
      <c r="G96" s="1"/>
      <c r="H96" s="1"/>
      <c r="I96" s="25" t="s">
        <v>498</v>
      </c>
      <c r="J96" s="24">
        <f t="shared" si="4"/>
        <v>0</v>
      </c>
      <c r="K96" s="24">
        <f t="shared" si="5"/>
        <v>0</v>
      </c>
      <c r="L96" s="24">
        <f t="shared" si="6"/>
        <v>0</v>
      </c>
      <c r="M96" s="24">
        <f t="shared" si="7"/>
        <v>0</v>
      </c>
      <c r="N96" s="27">
        <f t="shared" si="8"/>
        <v>0</v>
      </c>
      <c r="O96" s="27">
        <f t="shared" si="9"/>
        <v>0</v>
      </c>
      <c r="P96" s="27">
        <f t="shared" si="10"/>
        <v>0</v>
      </c>
      <c r="Q96" s="24">
        <f t="shared" si="11"/>
        <v>0</v>
      </c>
      <c r="R96" s="24">
        <f t="shared" si="12"/>
        <v>0</v>
      </c>
      <c r="S96" s="24">
        <f t="shared" si="13"/>
        <v>0</v>
      </c>
      <c r="T96" s="24">
        <f t="shared" si="14"/>
        <v>0</v>
      </c>
      <c r="U96" s="24">
        <f t="shared" si="15"/>
        <v>0</v>
      </c>
      <c r="V96" s="24">
        <f t="shared" si="16"/>
        <v>0</v>
      </c>
      <c r="W96" s="24">
        <f t="shared" si="17"/>
        <v>0</v>
      </c>
      <c r="X96" s="24">
        <f t="shared" si="18"/>
        <v>0</v>
      </c>
      <c r="Y96" s="24">
        <f t="shared" si="19"/>
        <v>0</v>
      </c>
      <c r="Z96" s="24">
        <f t="shared" si="19"/>
        <v>0</v>
      </c>
      <c r="AA96" s="24">
        <f t="shared" si="19"/>
        <v>0</v>
      </c>
      <c r="AB96" s="27">
        <f t="shared" si="19"/>
        <v>0</v>
      </c>
      <c r="AC96" s="24">
        <f t="shared" si="20"/>
        <v>0</v>
      </c>
    </row>
    <row r="97" spans="2:29" ht="12.75" hidden="1" customHeight="1">
      <c r="B97" s="1"/>
      <c r="C97" s="1"/>
      <c r="D97" s="1"/>
      <c r="E97" s="1"/>
      <c r="F97" s="7" t="s">
        <v>393</v>
      </c>
      <c r="G97" s="1"/>
      <c r="H97" s="1"/>
      <c r="I97" s="25" t="s">
        <v>499</v>
      </c>
      <c r="J97" s="24">
        <f t="shared" si="4"/>
        <v>0</v>
      </c>
      <c r="K97" s="24">
        <f t="shared" si="5"/>
        <v>0</v>
      </c>
      <c r="L97" s="24">
        <f t="shared" si="6"/>
        <v>0</v>
      </c>
      <c r="M97" s="24">
        <f t="shared" si="7"/>
        <v>0</v>
      </c>
      <c r="N97" s="27">
        <f t="shared" si="8"/>
        <v>0</v>
      </c>
      <c r="O97" s="27">
        <f t="shared" si="9"/>
        <v>0</v>
      </c>
      <c r="P97" s="27">
        <f t="shared" si="10"/>
        <v>0</v>
      </c>
      <c r="Q97" s="24">
        <f t="shared" si="11"/>
        <v>0</v>
      </c>
      <c r="R97" s="24">
        <f t="shared" si="12"/>
        <v>0</v>
      </c>
      <c r="S97" s="24">
        <f t="shared" si="13"/>
        <v>0</v>
      </c>
      <c r="T97" s="24">
        <f t="shared" si="14"/>
        <v>0</v>
      </c>
      <c r="U97" s="24">
        <f t="shared" si="15"/>
        <v>0</v>
      </c>
      <c r="V97" s="24">
        <f t="shared" si="16"/>
        <v>0</v>
      </c>
      <c r="W97" s="24">
        <f t="shared" si="17"/>
        <v>0</v>
      </c>
      <c r="X97" s="24">
        <f t="shared" si="18"/>
        <v>0</v>
      </c>
      <c r="Y97" s="24">
        <f t="shared" si="19"/>
        <v>0</v>
      </c>
      <c r="Z97" s="24">
        <f t="shared" si="19"/>
        <v>0</v>
      </c>
      <c r="AA97" s="24">
        <f t="shared" si="19"/>
        <v>0</v>
      </c>
      <c r="AB97" s="27">
        <f t="shared" si="19"/>
        <v>0</v>
      </c>
      <c r="AC97" s="24">
        <f t="shared" si="20"/>
        <v>0</v>
      </c>
    </row>
    <row r="98" spans="2:29" ht="12.75" hidden="1" customHeight="1">
      <c r="B98" s="1"/>
      <c r="C98" s="7" t="s">
        <v>466</v>
      </c>
      <c r="D98" s="1"/>
      <c r="E98" s="1"/>
      <c r="F98" s="7" t="s">
        <v>394</v>
      </c>
      <c r="G98" s="1"/>
      <c r="H98" s="1"/>
      <c r="I98" s="25" t="s">
        <v>500</v>
      </c>
      <c r="J98" s="24">
        <f t="shared" si="4"/>
        <v>0</v>
      </c>
      <c r="K98" s="24">
        <f t="shared" si="5"/>
        <v>0</v>
      </c>
      <c r="L98" s="24">
        <f t="shared" si="6"/>
        <v>0</v>
      </c>
      <c r="M98" s="24">
        <f t="shared" si="7"/>
        <v>0</v>
      </c>
      <c r="N98" s="27">
        <f t="shared" si="8"/>
        <v>0</v>
      </c>
      <c r="O98" s="27">
        <f t="shared" si="9"/>
        <v>0</v>
      </c>
      <c r="P98" s="27">
        <f t="shared" si="10"/>
        <v>0</v>
      </c>
      <c r="Q98" s="24">
        <f t="shared" si="11"/>
        <v>0</v>
      </c>
      <c r="R98" s="24">
        <f t="shared" si="12"/>
        <v>0</v>
      </c>
      <c r="S98" s="24">
        <f t="shared" si="13"/>
        <v>0</v>
      </c>
      <c r="T98" s="24">
        <f t="shared" si="14"/>
        <v>0</v>
      </c>
      <c r="U98" s="24">
        <f t="shared" si="15"/>
        <v>0</v>
      </c>
      <c r="V98" s="24">
        <f t="shared" si="16"/>
        <v>0</v>
      </c>
      <c r="W98" s="24">
        <f t="shared" si="17"/>
        <v>0</v>
      </c>
      <c r="X98" s="24">
        <f t="shared" si="18"/>
        <v>0</v>
      </c>
      <c r="Y98" s="24">
        <f t="shared" si="19"/>
        <v>0</v>
      </c>
      <c r="Z98" s="24">
        <f t="shared" si="19"/>
        <v>0</v>
      </c>
      <c r="AA98" s="24">
        <f t="shared" si="19"/>
        <v>0</v>
      </c>
      <c r="AB98" s="27">
        <f t="shared" si="19"/>
        <v>0</v>
      </c>
      <c r="AC98" s="24">
        <f t="shared" si="20"/>
        <v>0</v>
      </c>
    </row>
    <row r="99" spans="2:29" ht="12.75" hidden="1" customHeight="1">
      <c r="B99" s="1"/>
      <c r="C99" s="6" t="s">
        <v>5</v>
      </c>
      <c r="D99" s="1"/>
      <c r="E99" s="1"/>
      <c r="F99" s="7" t="s">
        <v>395</v>
      </c>
      <c r="G99" s="1"/>
      <c r="H99" s="1"/>
      <c r="I99" s="25" t="s">
        <v>501</v>
      </c>
      <c r="J99" s="24">
        <f t="shared" si="4"/>
        <v>0</v>
      </c>
      <c r="K99" s="24">
        <f t="shared" si="5"/>
        <v>0</v>
      </c>
      <c r="L99" s="24">
        <f t="shared" si="6"/>
        <v>0</v>
      </c>
      <c r="M99" s="24">
        <f t="shared" si="7"/>
        <v>0</v>
      </c>
      <c r="N99" s="27">
        <f t="shared" si="8"/>
        <v>0</v>
      </c>
      <c r="O99" s="27">
        <f t="shared" si="9"/>
        <v>0</v>
      </c>
      <c r="P99" s="27">
        <f t="shared" si="10"/>
        <v>0</v>
      </c>
      <c r="Q99" s="24">
        <f t="shared" si="11"/>
        <v>0</v>
      </c>
      <c r="R99" s="24">
        <f t="shared" si="12"/>
        <v>0</v>
      </c>
      <c r="S99" s="24">
        <f t="shared" si="13"/>
        <v>0</v>
      </c>
      <c r="T99" s="24">
        <f t="shared" si="14"/>
        <v>0</v>
      </c>
      <c r="U99" s="24">
        <f t="shared" si="15"/>
        <v>0</v>
      </c>
      <c r="V99" s="24">
        <f t="shared" si="16"/>
        <v>0</v>
      </c>
      <c r="W99" s="24">
        <f t="shared" si="17"/>
        <v>0</v>
      </c>
      <c r="X99" s="24">
        <f t="shared" si="18"/>
        <v>0</v>
      </c>
      <c r="Y99" s="24">
        <f t="shared" si="19"/>
        <v>0</v>
      </c>
      <c r="Z99" s="24">
        <f t="shared" si="19"/>
        <v>0</v>
      </c>
      <c r="AA99" s="24">
        <f t="shared" si="19"/>
        <v>0</v>
      </c>
      <c r="AB99" s="27">
        <f t="shared" si="19"/>
        <v>0</v>
      </c>
      <c r="AC99" s="24">
        <f t="shared" si="20"/>
        <v>0</v>
      </c>
    </row>
    <row r="100" spans="2:29" ht="12.75" hidden="1" customHeight="1">
      <c r="B100" s="1"/>
      <c r="C100" s="6" t="s">
        <v>6</v>
      </c>
      <c r="D100" s="1"/>
      <c r="E100" s="1"/>
      <c r="F100" s="7" t="s">
        <v>507</v>
      </c>
      <c r="G100" s="1"/>
      <c r="H100" s="1"/>
      <c r="I100" s="25" t="s">
        <v>502</v>
      </c>
      <c r="J100" s="24">
        <f t="shared" si="4"/>
        <v>0</v>
      </c>
      <c r="K100" s="24">
        <f t="shared" si="5"/>
        <v>0</v>
      </c>
      <c r="L100" s="24">
        <f t="shared" si="6"/>
        <v>0</v>
      </c>
      <c r="M100" s="24">
        <f t="shared" si="7"/>
        <v>0</v>
      </c>
      <c r="N100" s="27">
        <f t="shared" si="8"/>
        <v>0</v>
      </c>
      <c r="O100" s="27">
        <f t="shared" si="9"/>
        <v>0</v>
      </c>
      <c r="P100" s="27">
        <f t="shared" si="10"/>
        <v>0</v>
      </c>
      <c r="Q100" s="24">
        <f t="shared" si="11"/>
        <v>0</v>
      </c>
      <c r="R100" s="24">
        <f t="shared" si="12"/>
        <v>0</v>
      </c>
      <c r="S100" s="24">
        <f t="shared" si="13"/>
        <v>0</v>
      </c>
      <c r="T100" s="24">
        <f t="shared" si="14"/>
        <v>0</v>
      </c>
      <c r="U100" s="24">
        <f t="shared" si="15"/>
        <v>0</v>
      </c>
      <c r="V100" s="24">
        <f t="shared" si="16"/>
        <v>0</v>
      </c>
      <c r="W100" s="24">
        <f t="shared" si="17"/>
        <v>0</v>
      </c>
      <c r="X100" s="24">
        <f t="shared" si="18"/>
        <v>0</v>
      </c>
      <c r="Y100" s="24">
        <f t="shared" si="19"/>
        <v>0</v>
      </c>
      <c r="Z100" s="24">
        <f t="shared" si="19"/>
        <v>0</v>
      </c>
      <c r="AA100" s="24">
        <f t="shared" si="19"/>
        <v>0</v>
      </c>
      <c r="AB100" s="27">
        <f t="shared" si="19"/>
        <v>0</v>
      </c>
      <c r="AC100" s="24">
        <f t="shared" si="20"/>
        <v>0</v>
      </c>
    </row>
    <row r="101" spans="2:29" ht="12.75" hidden="1" customHeight="1">
      <c r="B101" s="1"/>
      <c r="C101" s="6" t="s">
        <v>7</v>
      </c>
      <c r="D101" s="1"/>
      <c r="E101" s="1"/>
      <c r="F101" s="7" t="s">
        <v>396</v>
      </c>
      <c r="G101" s="1"/>
      <c r="H101" s="1"/>
      <c r="I101" s="25" t="s">
        <v>503</v>
      </c>
      <c r="J101" s="24">
        <f t="shared" si="4"/>
        <v>0</v>
      </c>
      <c r="K101" s="24">
        <f t="shared" si="5"/>
        <v>0</v>
      </c>
      <c r="L101" s="24">
        <f t="shared" si="6"/>
        <v>0</v>
      </c>
      <c r="M101" s="24">
        <f t="shared" si="7"/>
        <v>0</v>
      </c>
      <c r="N101" s="27">
        <f t="shared" si="8"/>
        <v>0</v>
      </c>
      <c r="O101" s="27">
        <f t="shared" si="9"/>
        <v>0</v>
      </c>
      <c r="P101" s="27">
        <f t="shared" si="10"/>
        <v>0</v>
      </c>
      <c r="Q101" s="24">
        <f t="shared" si="11"/>
        <v>0</v>
      </c>
      <c r="R101" s="24">
        <f t="shared" si="12"/>
        <v>0</v>
      </c>
      <c r="S101" s="24">
        <f t="shared" si="13"/>
        <v>0</v>
      </c>
      <c r="T101" s="24">
        <f t="shared" si="14"/>
        <v>0</v>
      </c>
      <c r="U101" s="24">
        <f t="shared" si="15"/>
        <v>0</v>
      </c>
      <c r="V101" s="24">
        <f t="shared" si="16"/>
        <v>0</v>
      </c>
      <c r="W101" s="24">
        <f t="shared" si="17"/>
        <v>0</v>
      </c>
      <c r="X101" s="24">
        <f t="shared" si="18"/>
        <v>0</v>
      </c>
      <c r="Y101" s="24">
        <f t="shared" si="19"/>
        <v>0</v>
      </c>
      <c r="Z101" s="24">
        <f t="shared" si="19"/>
        <v>0</v>
      </c>
      <c r="AA101" s="24">
        <f t="shared" si="19"/>
        <v>0</v>
      </c>
      <c r="AB101" s="27">
        <f t="shared" si="19"/>
        <v>0</v>
      </c>
      <c r="AC101" s="24">
        <f t="shared" si="20"/>
        <v>0</v>
      </c>
    </row>
    <row r="102" spans="2:29" ht="12.75" hidden="1" customHeight="1">
      <c r="B102" s="1"/>
      <c r="C102" s="6" t="s">
        <v>381</v>
      </c>
      <c r="D102" s="1"/>
      <c r="E102" s="1"/>
      <c r="F102" s="1"/>
      <c r="G102" s="1"/>
      <c r="H102" s="1"/>
      <c r="I102" s="25" t="s">
        <v>504</v>
      </c>
      <c r="J102" s="24">
        <f t="shared" si="4"/>
        <v>0</v>
      </c>
      <c r="K102" s="24">
        <f t="shared" si="5"/>
        <v>0</v>
      </c>
      <c r="L102" s="24">
        <f t="shared" si="6"/>
        <v>0</v>
      </c>
      <c r="M102" s="24">
        <f t="shared" si="7"/>
        <v>0</v>
      </c>
      <c r="N102" s="27">
        <f t="shared" si="8"/>
        <v>0</v>
      </c>
      <c r="O102" s="27">
        <f t="shared" si="9"/>
        <v>0</v>
      </c>
      <c r="P102" s="27">
        <f t="shared" si="10"/>
        <v>0</v>
      </c>
      <c r="Q102" s="24">
        <f t="shared" si="11"/>
        <v>0</v>
      </c>
      <c r="R102" s="24">
        <f t="shared" si="12"/>
        <v>0</v>
      </c>
      <c r="S102" s="24">
        <f t="shared" si="13"/>
        <v>0</v>
      </c>
      <c r="T102" s="24">
        <f t="shared" si="14"/>
        <v>0</v>
      </c>
      <c r="U102" s="24">
        <f t="shared" si="15"/>
        <v>0</v>
      </c>
      <c r="V102" s="24">
        <f t="shared" si="16"/>
        <v>0</v>
      </c>
      <c r="W102" s="24">
        <f t="shared" si="17"/>
        <v>0</v>
      </c>
      <c r="X102" s="24">
        <f t="shared" si="18"/>
        <v>0</v>
      </c>
      <c r="Y102" s="24">
        <f t="shared" si="19"/>
        <v>0</v>
      </c>
      <c r="Z102" s="24">
        <f t="shared" si="19"/>
        <v>0</v>
      </c>
      <c r="AA102" s="24">
        <f t="shared" si="19"/>
        <v>0</v>
      </c>
      <c r="AB102" s="27">
        <f t="shared" si="19"/>
        <v>0</v>
      </c>
      <c r="AC102" s="24">
        <f t="shared" si="20"/>
        <v>0</v>
      </c>
    </row>
    <row r="103" spans="2:29" ht="12.75" hidden="1" customHeight="1">
      <c r="B103" s="1"/>
      <c r="C103" s="6" t="s">
        <v>382</v>
      </c>
      <c r="D103" s="1"/>
      <c r="E103" s="1"/>
      <c r="F103" s="38" t="s">
        <v>470</v>
      </c>
      <c r="G103" s="1"/>
      <c r="H103" s="1"/>
      <c r="I103" s="25" t="s">
        <v>505</v>
      </c>
      <c r="J103" s="24">
        <f t="shared" ref="J103" si="21">IF(C25="Contributo su rivista fascia 'A'- ANVUR (non bibl.)",1,0)</f>
        <v>0</v>
      </c>
      <c r="K103" s="24">
        <f t="shared" si="5"/>
        <v>0</v>
      </c>
      <c r="L103" s="24">
        <f>IF(C25="Contributo su rivista scientifica ANVUR indicizzata ISI-SCOPUS - Q1 (bibl.)",1,0)</f>
        <v>0</v>
      </c>
      <c r="M103" s="24">
        <f t="shared" si="7"/>
        <v>0</v>
      </c>
      <c r="N103" s="27">
        <f t="shared" si="8"/>
        <v>0</v>
      </c>
      <c r="O103" s="27">
        <f>IF(C25="Contributo su rivista scientifica ANVUR indicizzata ISI-SCOPUS - Q4 (bibl.)",1,0)</f>
        <v>0</v>
      </c>
      <c r="P103" s="27">
        <f t="shared" si="10"/>
        <v>0</v>
      </c>
      <c r="Q103" s="24">
        <f t="shared" si="11"/>
        <v>0</v>
      </c>
      <c r="R103" s="24">
        <f t="shared" si="12"/>
        <v>0</v>
      </c>
      <c r="S103" s="24">
        <f t="shared" si="13"/>
        <v>0</v>
      </c>
      <c r="T103" s="24">
        <f>IF(C25="Capitolo di libro",1,0)</f>
        <v>0</v>
      </c>
      <c r="U103" s="24">
        <f t="shared" si="15"/>
        <v>0</v>
      </c>
      <c r="V103" s="24">
        <f t="shared" si="16"/>
        <v>0</v>
      </c>
      <c r="W103" s="24">
        <f t="shared" si="17"/>
        <v>0</v>
      </c>
      <c r="X103" s="24">
        <f t="shared" si="18"/>
        <v>0</v>
      </c>
      <c r="Y103" s="24">
        <f t="shared" si="19"/>
        <v>0</v>
      </c>
      <c r="Z103" s="24">
        <f t="shared" si="19"/>
        <v>0</v>
      </c>
      <c r="AA103" s="24">
        <f t="shared" si="19"/>
        <v>0</v>
      </c>
      <c r="AB103" s="27">
        <f t="shared" si="19"/>
        <v>0</v>
      </c>
      <c r="AC103" s="24">
        <f t="shared" si="20"/>
        <v>0</v>
      </c>
    </row>
    <row r="104" spans="2:29" ht="12.75" hidden="1" customHeight="1">
      <c r="B104" s="1"/>
      <c r="C104" s="6" t="s">
        <v>383</v>
      </c>
      <c r="D104" s="1"/>
      <c r="E104" s="1"/>
      <c r="F104" s="38" t="s">
        <v>460</v>
      </c>
      <c r="G104" s="1"/>
      <c r="H104" s="1"/>
      <c r="I104" s="26" t="s">
        <v>506</v>
      </c>
      <c r="J104" s="26">
        <f>SUM(J92:J103)</f>
        <v>0</v>
      </c>
      <c r="K104" s="26">
        <f>SUM(K92:K103)</f>
        <v>0</v>
      </c>
      <c r="L104" s="26">
        <f t="shared" ref="L104:T104" si="22">SUM(L92:L103)</f>
        <v>0</v>
      </c>
      <c r="M104" s="26">
        <f t="shared" si="22"/>
        <v>0</v>
      </c>
      <c r="N104" s="26">
        <f t="shared" si="22"/>
        <v>0</v>
      </c>
      <c r="O104" s="26">
        <f t="shared" si="22"/>
        <v>0</v>
      </c>
      <c r="P104" s="26">
        <f t="shared" si="22"/>
        <v>0</v>
      </c>
      <c r="Q104" s="26">
        <f t="shared" si="22"/>
        <v>0</v>
      </c>
      <c r="R104" s="26">
        <f t="shared" si="22"/>
        <v>0</v>
      </c>
      <c r="S104" s="26">
        <f t="shared" si="22"/>
        <v>0</v>
      </c>
      <c r="T104" s="26">
        <f t="shared" si="22"/>
        <v>0</v>
      </c>
      <c r="U104" s="26">
        <f t="shared" ref="U104:AC104" si="23">SUM(U92:U103)</f>
        <v>0</v>
      </c>
      <c r="V104" s="26">
        <f t="shared" si="23"/>
        <v>0</v>
      </c>
      <c r="W104" s="26">
        <f t="shared" si="23"/>
        <v>0</v>
      </c>
      <c r="X104" s="26">
        <f t="shared" si="23"/>
        <v>0</v>
      </c>
      <c r="Y104" s="26">
        <f t="shared" si="23"/>
        <v>0</v>
      </c>
      <c r="Z104" s="26">
        <f t="shared" si="23"/>
        <v>0</v>
      </c>
      <c r="AA104" s="26">
        <f t="shared" si="23"/>
        <v>0</v>
      </c>
      <c r="AB104" s="26">
        <f t="shared" si="23"/>
        <v>0</v>
      </c>
      <c r="AC104" s="26">
        <f t="shared" si="23"/>
        <v>0</v>
      </c>
    </row>
    <row r="105" spans="2:29" ht="12.75" hidden="1" customHeight="1">
      <c r="B105" s="1"/>
      <c r="C105" s="6" t="s">
        <v>384</v>
      </c>
      <c r="D105" s="1"/>
      <c r="E105" s="1"/>
      <c r="F105" s="38" t="s">
        <v>459</v>
      </c>
      <c r="G105" s="1"/>
      <c r="H105" s="1"/>
      <c r="I105" s="31" t="s">
        <v>513</v>
      </c>
      <c r="J105" s="32">
        <f>SUM(J104:X104)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9" ht="12.75" hidden="1" customHeight="1">
      <c r="B106" s="1"/>
      <c r="C106" s="6" t="s">
        <v>385</v>
      </c>
      <c r="D106" s="1"/>
      <c r="E106" s="1"/>
      <c r="F106" s="38" t="s">
        <v>461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9" ht="12.75" hidden="1" customHeight="1">
      <c r="B107" s="1"/>
      <c r="C107" s="6" t="s">
        <v>386</v>
      </c>
      <c r="D107" s="1"/>
      <c r="E107" s="1"/>
      <c r="F107" s="38" t="s">
        <v>462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9" ht="12.75" hidden="1" customHeight="1">
      <c r="B108" s="1"/>
      <c r="C108" s="6" t="s">
        <v>387</v>
      </c>
      <c r="D108" s="1"/>
      <c r="E108" s="1"/>
      <c r="F108" s="1"/>
      <c r="G108" s="1"/>
      <c r="H108" s="1"/>
      <c r="I108" s="162" t="s">
        <v>508</v>
      </c>
      <c r="J108" s="116" t="s">
        <v>400</v>
      </c>
      <c r="K108" s="127" t="s">
        <v>544</v>
      </c>
      <c r="L108" s="127" t="s">
        <v>548</v>
      </c>
      <c r="M108" s="127" t="s">
        <v>545</v>
      </c>
      <c r="N108" s="127" t="s">
        <v>546</v>
      </c>
      <c r="O108" s="127" t="s">
        <v>547</v>
      </c>
      <c r="P108" s="116" t="s">
        <v>396</v>
      </c>
      <c r="Q108" s="1"/>
      <c r="S108" s="159" t="s">
        <v>530</v>
      </c>
      <c r="T108" s="39" t="s">
        <v>460</v>
      </c>
      <c r="U108" s="42" t="s">
        <v>459</v>
      </c>
      <c r="V108" s="42" t="s">
        <v>461</v>
      </c>
      <c r="W108" s="42" t="s">
        <v>462</v>
      </c>
    </row>
    <row r="109" spans="2:29" ht="12.75" hidden="1" customHeight="1">
      <c r="B109" s="1"/>
      <c r="C109" s="6" t="s">
        <v>388</v>
      </c>
      <c r="D109" s="1"/>
      <c r="E109" s="1"/>
      <c r="F109" s="7" t="s">
        <v>471</v>
      </c>
      <c r="G109" s="1"/>
      <c r="H109" s="1"/>
      <c r="I109" s="163"/>
      <c r="J109" s="117"/>
      <c r="K109" s="128"/>
      <c r="L109" s="128"/>
      <c r="M109" s="128"/>
      <c r="N109" s="128"/>
      <c r="O109" s="128"/>
      <c r="P109" s="117"/>
      <c r="Q109" s="1"/>
      <c r="S109" s="160"/>
      <c r="T109" s="40"/>
      <c r="U109" s="43"/>
      <c r="V109" s="43"/>
      <c r="W109" s="43"/>
    </row>
    <row r="110" spans="2:29" ht="12.75" hidden="1" customHeight="1">
      <c r="B110" s="1"/>
      <c r="C110" s="6" t="s">
        <v>389</v>
      </c>
      <c r="D110" s="1"/>
      <c r="E110" s="1"/>
      <c r="F110" s="7" t="s">
        <v>400</v>
      </c>
      <c r="G110" s="1"/>
      <c r="H110" s="1"/>
      <c r="I110" s="164"/>
      <c r="J110" s="118"/>
      <c r="K110" s="129"/>
      <c r="L110" s="129"/>
      <c r="M110" s="129"/>
      <c r="N110" s="129"/>
      <c r="O110" s="129"/>
      <c r="P110" s="118"/>
      <c r="Q110" s="1"/>
      <c r="S110" s="161"/>
      <c r="T110" s="41"/>
      <c r="U110" s="43"/>
      <c r="V110" s="43"/>
      <c r="W110" s="43"/>
    </row>
    <row r="111" spans="2:29" ht="12.75" hidden="1" customHeight="1">
      <c r="B111" s="1"/>
      <c r="C111" s="6" t="s">
        <v>390</v>
      </c>
      <c r="D111" s="1"/>
      <c r="E111" s="1"/>
      <c r="F111" s="7" t="s">
        <v>544</v>
      </c>
      <c r="G111" s="1"/>
      <c r="H111" s="1"/>
      <c r="I111" s="25" t="s">
        <v>494</v>
      </c>
      <c r="J111" s="24">
        <f t="shared" ref="J111:J122" si="24">IF(J14="I - Diritti umani",1,0)</f>
        <v>0</v>
      </c>
      <c r="K111" s="24">
        <f>IF(J14="II - Salute, sicurezza e benessere",1,0)</f>
        <v>0</v>
      </c>
      <c r="L111" s="24">
        <f>IF(J14="III - Progresso e innovazione tecnologica",1,0)</f>
        <v>0</v>
      </c>
      <c r="M111" s="24">
        <f>IF(J14="IV - Culture e società in trasformazione",1,0)</f>
        <v>0</v>
      </c>
      <c r="N111" s="24">
        <f>IF(J14="V - Imprese, mercati e PA",1,0)</f>
        <v>0</v>
      </c>
      <c r="O111" s="24">
        <f>IF(J14="VI -  Sviluppo sostenibile",1,0)</f>
        <v>0</v>
      </c>
      <c r="P111" s="24">
        <f t="shared" ref="P111:P122" si="25">IF(J14="Altro",1,0)</f>
        <v>0</v>
      </c>
      <c r="Q111" s="1"/>
      <c r="S111" s="25" t="s">
        <v>494</v>
      </c>
      <c r="T111" s="24" t="e">
        <f>IF(#REF!="Q1",1,0)</f>
        <v>#REF!</v>
      </c>
      <c r="U111" s="24" t="e">
        <f>IF(#REF!="Q2",1,0)</f>
        <v>#REF!</v>
      </c>
      <c r="V111" s="24" t="e">
        <f>IF(#REF!="Q3",1,0)</f>
        <v>#REF!</v>
      </c>
      <c r="W111" s="24" t="e">
        <f>IF(#REF!="Q4",1,0)</f>
        <v>#REF!</v>
      </c>
    </row>
    <row r="112" spans="2:29" ht="12.75" hidden="1" customHeight="1">
      <c r="B112" s="1"/>
      <c r="C112" s="6" t="s">
        <v>391</v>
      </c>
      <c r="D112" s="1"/>
      <c r="E112" s="1"/>
      <c r="F112" s="7" t="s">
        <v>548</v>
      </c>
      <c r="G112" s="1"/>
      <c r="H112" s="1"/>
      <c r="I112" s="25" t="s">
        <v>495</v>
      </c>
      <c r="J112" s="24">
        <f t="shared" si="24"/>
        <v>0</v>
      </c>
      <c r="K112" s="24">
        <f t="shared" ref="K112:K122" si="26">IF(J15="II - Salute, sicurezza e benessere",1,0)</f>
        <v>0</v>
      </c>
      <c r="L112" s="24">
        <f t="shared" ref="L112:L122" si="27">IF(J15="III - Progresso e innovazione tecnologica",1,0)</f>
        <v>0</v>
      </c>
      <c r="M112" s="24">
        <f t="shared" ref="M112:M122" si="28">IF(J15="IV - Culture e società in trasformazione",1,0)</f>
        <v>0</v>
      </c>
      <c r="N112" s="24">
        <f t="shared" ref="N112:N122" si="29">IF(J15="V - Imprese, mercati e PA",1,0)</f>
        <v>0</v>
      </c>
      <c r="O112" s="24">
        <f t="shared" ref="O112:O122" si="30">IF(J15="VI -  Sviluppo sostenibile",1,0)</f>
        <v>0</v>
      </c>
      <c r="P112" s="24">
        <f t="shared" si="25"/>
        <v>0</v>
      </c>
      <c r="Q112" s="1"/>
      <c r="S112" s="25" t="s">
        <v>495</v>
      </c>
      <c r="T112" s="24" t="e">
        <f>IF(#REF!="Q1",1,0)</f>
        <v>#REF!</v>
      </c>
      <c r="U112" s="24" t="e">
        <f>IF(#REF!="Q2",1,0)</f>
        <v>#REF!</v>
      </c>
      <c r="V112" s="24" t="e">
        <f>IF(#REF!="Q3",1,0)</f>
        <v>#REF!</v>
      </c>
      <c r="W112" s="24" t="e">
        <f>IF(#REF!="Q4",1,0)</f>
        <v>#REF!</v>
      </c>
    </row>
    <row r="113" spans="2:23" ht="12.75" hidden="1" customHeight="1">
      <c r="B113" s="1"/>
      <c r="C113" s="1"/>
      <c r="D113" s="1"/>
      <c r="E113" s="1"/>
      <c r="F113" s="7" t="s">
        <v>545</v>
      </c>
      <c r="G113" s="1"/>
      <c r="H113" s="1"/>
      <c r="I113" s="25" t="s">
        <v>496</v>
      </c>
      <c r="J113" s="24">
        <f t="shared" si="24"/>
        <v>0</v>
      </c>
      <c r="K113" s="24">
        <f t="shared" si="26"/>
        <v>0</v>
      </c>
      <c r="L113" s="24">
        <f t="shared" si="27"/>
        <v>0</v>
      </c>
      <c r="M113" s="24">
        <f t="shared" si="28"/>
        <v>0</v>
      </c>
      <c r="N113" s="24">
        <f t="shared" si="29"/>
        <v>0</v>
      </c>
      <c r="O113" s="24">
        <f t="shared" si="30"/>
        <v>0</v>
      </c>
      <c r="P113" s="24">
        <f t="shared" si="25"/>
        <v>0</v>
      </c>
      <c r="Q113" s="1"/>
      <c r="S113" s="25" t="s">
        <v>496</v>
      </c>
      <c r="T113" s="24" t="e">
        <f>IF(#REF!="Q1",1,0)</f>
        <v>#REF!</v>
      </c>
      <c r="U113" s="24" t="e">
        <f>IF(#REF!="Q2",1,0)</f>
        <v>#REF!</v>
      </c>
      <c r="V113" s="24" t="e">
        <f>IF(#REF!="Q3",1,0)</f>
        <v>#REF!</v>
      </c>
      <c r="W113" s="24" t="e">
        <f>IF(#REF!="Q4",1,0)</f>
        <v>#REF!</v>
      </c>
    </row>
    <row r="114" spans="2:23" ht="12.75" hidden="1" customHeight="1">
      <c r="B114" s="1"/>
      <c r="C114" s="7" t="s">
        <v>467</v>
      </c>
      <c r="D114" s="1"/>
      <c r="E114" s="1"/>
      <c r="F114" s="7" t="s">
        <v>546</v>
      </c>
      <c r="G114" s="1"/>
      <c r="H114" s="1"/>
      <c r="I114" s="25" t="s">
        <v>497</v>
      </c>
      <c r="J114" s="24">
        <f t="shared" si="24"/>
        <v>0</v>
      </c>
      <c r="K114" s="24">
        <f t="shared" si="26"/>
        <v>0</v>
      </c>
      <c r="L114" s="24">
        <f t="shared" si="27"/>
        <v>0</v>
      </c>
      <c r="M114" s="24">
        <f t="shared" si="28"/>
        <v>0</v>
      </c>
      <c r="N114" s="24">
        <f t="shared" si="29"/>
        <v>0</v>
      </c>
      <c r="O114" s="24">
        <f t="shared" si="30"/>
        <v>0</v>
      </c>
      <c r="P114" s="24">
        <f t="shared" si="25"/>
        <v>0</v>
      </c>
      <c r="Q114" s="1"/>
      <c r="S114" s="25" t="s">
        <v>497</v>
      </c>
      <c r="T114" s="24" t="e">
        <f>IF(#REF!="Q1",1,0)</f>
        <v>#REF!</v>
      </c>
      <c r="U114" s="24" t="e">
        <f>IF(#REF!="Q2",1,0)</f>
        <v>#REF!</v>
      </c>
      <c r="V114" s="24" t="e">
        <f>IF(#REF!="Q3",1,0)</f>
        <v>#REF!</v>
      </c>
      <c r="W114" s="24" t="e">
        <f>IF(#REF!="Q4",1,0)</f>
        <v>#REF!</v>
      </c>
    </row>
    <row r="115" spans="2:23" ht="12.75" hidden="1" customHeight="1">
      <c r="B115" s="1"/>
      <c r="C115" s="6" t="s">
        <v>8</v>
      </c>
      <c r="D115" s="1"/>
      <c r="E115" s="1"/>
      <c r="F115" s="7" t="s">
        <v>547</v>
      </c>
      <c r="G115" s="1"/>
      <c r="H115" s="1"/>
      <c r="I115" s="25" t="s">
        <v>498</v>
      </c>
      <c r="J115" s="24">
        <f t="shared" si="24"/>
        <v>0</v>
      </c>
      <c r="K115" s="24">
        <f t="shared" si="26"/>
        <v>0</v>
      </c>
      <c r="L115" s="24">
        <f t="shared" si="27"/>
        <v>0</v>
      </c>
      <c r="M115" s="24">
        <f t="shared" si="28"/>
        <v>0</v>
      </c>
      <c r="N115" s="24">
        <f t="shared" si="29"/>
        <v>0</v>
      </c>
      <c r="O115" s="24">
        <f t="shared" si="30"/>
        <v>0</v>
      </c>
      <c r="P115" s="24">
        <f t="shared" si="25"/>
        <v>0</v>
      </c>
      <c r="Q115" s="1"/>
      <c r="S115" s="25" t="s">
        <v>498</v>
      </c>
      <c r="T115" s="24" t="e">
        <f>IF(#REF!="Q1",1,0)</f>
        <v>#REF!</v>
      </c>
      <c r="U115" s="24" t="e">
        <f>IF(#REF!="Q2",1,0)</f>
        <v>#REF!</v>
      </c>
      <c r="V115" s="24" t="e">
        <f>IF(#REF!="Q3",1,0)</f>
        <v>#REF!</v>
      </c>
      <c r="W115" s="24" t="e">
        <f>IF(#REF!="Q4",1,0)</f>
        <v>#REF!</v>
      </c>
    </row>
    <row r="116" spans="2:23" ht="12.75" hidden="1" customHeight="1">
      <c r="B116" s="1"/>
      <c r="C116" s="6" t="s">
        <v>9</v>
      </c>
      <c r="D116" s="1"/>
      <c r="E116" s="1"/>
      <c r="F116" s="7" t="s">
        <v>396</v>
      </c>
      <c r="G116" s="1"/>
      <c r="H116" s="1"/>
      <c r="I116" s="25" t="s">
        <v>499</v>
      </c>
      <c r="J116" s="24">
        <f t="shared" si="24"/>
        <v>0</v>
      </c>
      <c r="K116" s="24">
        <f t="shared" si="26"/>
        <v>0</v>
      </c>
      <c r="L116" s="24">
        <f t="shared" si="27"/>
        <v>0</v>
      </c>
      <c r="M116" s="24">
        <f t="shared" si="28"/>
        <v>0</v>
      </c>
      <c r="N116" s="24">
        <f t="shared" si="29"/>
        <v>0</v>
      </c>
      <c r="O116" s="24">
        <f t="shared" si="30"/>
        <v>0</v>
      </c>
      <c r="P116" s="24">
        <f t="shared" si="25"/>
        <v>0</v>
      </c>
      <c r="Q116" s="1"/>
      <c r="S116" s="25" t="s">
        <v>499</v>
      </c>
      <c r="T116" s="24" t="e">
        <f>IF(#REF!="Q1",1,0)</f>
        <v>#REF!</v>
      </c>
      <c r="U116" s="24" t="e">
        <f>IF(#REF!="Q2",1,0)</f>
        <v>#REF!</v>
      </c>
      <c r="V116" s="24" t="e">
        <f>IF(#REF!="Q3",1,0)</f>
        <v>#REF!</v>
      </c>
      <c r="W116" s="24" t="e">
        <f>IF(#REF!="Q4",1,0)</f>
        <v>#REF!</v>
      </c>
    </row>
    <row r="117" spans="2:23" ht="12.75" hidden="1" customHeight="1">
      <c r="B117" s="1"/>
      <c r="C117" s="6" t="s">
        <v>10</v>
      </c>
      <c r="D117" s="1"/>
      <c r="E117" s="1"/>
      <c r="F117" s="7" t="s">
        <v>468</v>
      </c>
      <c r="G117" s="1"/>
      <c r="H117" s="1"/>
      <c r="I117" s="25" t="s">
        <v>500</v>
      </c>
      <c r="J117" s="24">
        <f t="shared" si="24"/>
        <v>0</v>
      </c>
      <c r="K117" s="24">
        <f t="shared" si="26"/>
        <v>0</v>
      </c>
      <c r="L117" s="24">
        <f t="shared" si="27"/>
        <v>0</v>
      </c>
      <c r="M117" s="24">
        <f t="shared" si="28"/>
        <v>0</v>
      </c>
      <c r="N117" s="24">
        <f t="shared" si="29"/>
        <v>0</v>
      </c>
      <c r="O117" s="24">
        <f t="shared" si="30"/>
        <v>0</v>
      </c>
      <c r="P117" s="24">
        <f t="shared" si="25"/>
        <v>0</v>
      </c>
      <c r="Q117" s="1"/>
      <c r="S117" s="25" t="s">
        <v>500</v>
      </c>
      <c r="T117" s="24" t="e">
        <f>IF(#REF!="Q1",1,0)</f>
        <v>#REF!</v>
      </c>
      <c r="U117" s="24" t="e">
        <f>IF(#REF!="Q2",1,0)</f>
        <v>#REF!</v>
      </c>
      <c r="V117" s="24" t="e">
        <f>IF(#REF!="Q3",1,0)</f>
        <v>#REF!</v>
      </c>
      <c r="W117" s="24" t="e">
        <f>IF(#REF!="Q4",1,0)</f>
        <v>#REF!</v>
      </c>
    </row>
    <row r="118" spans="2:23" ht="12.75" hidden="1" customHeight="1">
      <c r="B118" s="1"/>
      <c r="C118" s="6" t="s">
        <v>11</v>
      </c>
      <c r="D118" s="1"/>
      <c r="E118" s="1"/>
      <c r="F118" s="7" t="s">
        <v>406</v>
      </c>
      <c r="G118" s="1"/>
      <c r="H118" s="1"/>
      <c r="I118" s="25" t="s">
        <v>501</v>
      </c>
      <c r="J118" s="24">
        <f t="shared" si="24"/>
        <v>0</v>
      </c>
      <c r="K118" s="24">
        <f t="shared" si="26"/>
        <v>0</v>
      </c>
      <c r="L118" s="24">
        <f t="shared" si="27"/>
        <v>0</v>
      </c>
      <c r="M118" s="24">
        <f t="shared" si="28"/>
        <v>0</v>
      </c>
      <c r="N118" s="24">
        <f t="shared" si="29"/>
        <v>0</v>
      </c>
      <c r="O118" s="24">
        <f t="shared" si="30"/>
        <v>0</v>
      </c>
      <c r="P118" s="24">
        <f t="shared" si="25"/>
        <v>0</v>
      </c>
      <c r="Q118" s="1"/>
      <c r="S118" s="25" t="s">
        <v>501</v>
      </c>
      <c r="T118" s="24" t="e">
        <f>IF(#REF!="Q1",1,0)</f>
        <v>#REF!</v>
      </c>
      <c r="U118" s="24" t="e">
        <f>IF(#REF!="Q2",1,0)</f>
        <v>#REF!</v>
      </c>
      <c r="V118" s="24" t="e">
        <f>IF(#REF!="Q3",1,0)</f>
        <v>#REF!</v>
      </c>
      <c r="W118" s="24" t="e">
        <f>IF(#REF!="Q4",1,0)</f>
        <v>#REF!</v>
      </c>
    </row>
    <row r="119" spans="2:23" ht="12.75" hidden="1" customHeight="1">
      <c r="B119" s="1"/>
      <c r="C119" s="6" t="s">
        <v>12</v>
      </c>
      <c r="D119" s="1"/>
      <c r="E119" s="1"/>
      <c r="F119" s="7" t="s">
        <v>407</v>
      </c>
      <c r="G119" s="1"/>
      <c r="H119" s="1"/>
      <c r="I119" s="25" t="s">
        <v>502</v>
      </c>
      <c r="J119" s="24">
        <f t="shared" si="24"/>
        <v>0</v>
      </c>
      <c r="K119" s="24">
        <f t="shared" si="26"/>
        <v>0</v>
      </c>
      <c r="L119" s="24">
        <f t="shared" si="27"/>
        <v>0</v>
      </c>
      <c r="M119" s="24">
        <f t="shared" si="28"/>
        <v>0</v>
      </c>
      <c r="N119" s="24">
        <f t="shared" si="29"/>
        <v>0</v>
      </c>
      <c r="O119" s="24">
        <f t="shared" si="30"/>
        <v>0</v>
      </c>
      <c r="P119" s="24">
        <f t="shared" si="25"/>
        <v>0</v>
      </c>
      <c r="Q119" s="1"/>
      <c r="S119" s="25" t="s">
        <v>502</v>
      </c>
      <c r="T119" s="24" t="e">
        <f>IF(#REF!="Q1",1,0)</f>
        <v>#REF!</v>
      </c>
      <c r="U119" s="24" t="e">
        <f>IF(#REF!="Q2",1,0)</f>
        <v>#REF!</v>
      </c>
      <c r="V119" s="24" t="e">
        <f>IF(#REF!="Q3",1,0)</f>
        <v>#REF!</v>
      </c>
      <c r="W119" s="24" t="e">
        <f>IF(#REF!="Q4",1,0)</f>
        <v>#REF!</v>
      </c>
    </row>
    <row r="120" spans="2:23" ht="12.75" hidden="1" customHeight="1">
      <c r="B120" s="1"/>
      <c r="C120" s="6" t="s">
        <v>13</v>
      </c>
      <c r="D120" s="1"/>
      <c r="E120" s="1"/>
      <c r="F120" s="1"/>
      <c r="G120" s="1"/>
      <c r="H120" s="1"/>
      <c r="I120" s="25" t="s">
        <v>503</v>
      </c>
      <c r="J120" s="24">
        <f t="shared" si="24"/>
        <v>0</v>
      </c>
      <c r="K120" s="24">
        <f t="shared" si="26"/>
        <v>0</v>
      </c>
      <c r="L120" s="24">
        <f t="shared" si="27"/>
        <v>0</v>
      </c>
      <c r="M120" s="24">
        <f t="shared" si="28"/>
        <v>0</v>
      </c>
      <c r="N120" s="24">
        <f t="shared" si="29"/>
        <v>0</v>
      </c>
      <c r="O120" s="24">
        <f t="shared" si="30"/>
        <v>0</v>
      </c>
      <c r="P120" s="24">
        <f t="shared" si="25"/>
        <v>0</v>
      </c>
      <c r="Q120" s="1"/>
      <c r="S120" s="25" t="s">
        <v>503</v>
      </c>
      <c r="T120" s="24" t="e">
        <f>IF(#REF!="Q1",1,0)</f>
        <v>#REF!</v>
      </c>
      <c r="U120" s="24" t="e">
        <f>IF(#REF!="Q2",1,0)</f>
        <v>#REF!</v>
      </c>
      <c r="V120" s="24" t="e">
        <f>IF(#REF!="Q3",1,0)</f>
        <v>#REF!</v>
      </c>
      <c r="W120" s="24" t="e">
        <f>IF(#REF!="Q4",1,0)</f>
        <v>#REF!</v>
      </c>
    </row>
    <row r="121" spans="2:23" ht="12.75" hidden="1" customHeight="1">
      <c r="B121" s="1"/>
      <c r="C121" s="6" t="s">
        <v>14</v>
      </c>
      <c r="D121" s="1"/>
      <c r="E121" s="1"/>
      <c r="F121" s="7" t="s">
        <v>468</v>
      </c>
      <c r="G121" s="1"/>
      <c r="H121" s="1"/>
      <c r="I121" s="25" t="s">
        <v>504</v>
      </c>
      <c r="J121" s="24">
        <f t="shared" si="24"/>
        <v>0</v>
      </c>
      <c r="K121" s="24">
        <f t="shared" si="26"/>
        <v>0</v>
      </c>
      <c r="L121" s="24">
        <f t="shared" si="27"/>
        <v>0</v>
      </c>
      <c r="M121" s="24">
        <f t="shared" si="28"/>
        <v>0</v>
      </c>
      <c r="N121" s="24">
        <f t="shared" si="29"/>
        <v>0</v>
      </c>
      <c r="O121" s="24">
        <f t="shared" si="30"/>
        <v>0</v>
      </c>
      <c r="P121" s="24">
        <f t="shared" si="25"/>
        <v>0</v>
      </c>
      <c r="Q121" s="1"/>
      <c r="S121" s="25" t="s">
        <v>504</v>
      </c>
      <c r="T121" s="24" t="e">
        <f>IF(#REF!="Q1",1,0)</f>
        <v>#REF!</v>
      </c>
      <c r="U121" s="24" t="e">
        <f>IF(#REF!="Q2",1,0)</f>
        <v>#REF!</v>
      </c>
      <c r="V121" s="24" t="e">
        <f>IF(#REF!="Q3",1,0)</f>
        <v>#REF!</v>
      </c>
      <c r="W121" s="24" t="e">
        <f>IF(#REF!="Q4",1,0)</f>
        <v>#REF!</v>
      </c>
    </row>
    <row r="122" spans="2:23" ht="12.75" hidden="1" customHeight="1">
      <c r="B122" s="1"/>
      <c r="C122" s="6" t="s">
        <v>15</v>
      </c>
      <c r="D122" s="1"/>
      <c r="E122" s="1"/>
      <c r="F122" s="7" t="s">
        <v>472</v>
      </c>
      <c r="G122" s="1"/>
      <c r="H122" s="1"/>
      <c r="I122" s="25" t="s">
        <v>505</v>
      </c>
      <c r="J122" s="24">
        <f t="shared" si="24"/>
        <v>0</v>
      </c>
      <c r="K122" s="24">
        <f t="shared" si="26"/>
        <v>0</v>
      </c>
      <c r="L122" s="24">
        <f t="shared" si="27"/>
        <v>0</v>
      </c>
      <c r="M122" s="24">
        <f t="shared" si="28"/>
        <v>0</v>
      </c>
      <c r="N122" s="24">
        <f t="shared" si="29"/>
        <v>0</v>
      </c>
      <c r="O122" s="24">
        <f t="shared" si="30"/>
        <v>0</v>
      </c>
      <c r="P122" s="24">
        <f t="shared" si="25"/>
        <v>0</v>
      </c>
      <c r="Q122" s="1"/>
      <c r="S122" s="25" t="s">
        <v>505</v>
      </c>
      <c r="T122" s="24" t="e">
        <f>IF(#REF!="Q1",1,0)</f>
        <v>#REF!</v>
      </c>
      <c r="U122" s="24" t="e">
        <f>IF(#REF!="Q2",1,0)</f>
        <v>#REF!</v>
      </c>
      <c r="V122" s="24" t="e">
        <f>IF(#REF!="Q3",1,0)</f>
        <v>#REF!</v>
      </c>
      <c r="W122" s="24" t="e">
        <f>IF(#REF!="Q4",1,0)</f>
        <v>#REF!</v>
      </c>
    </row>
    <row r="123" spans="2:23" ht="12.75" hidden="1" customHeight="1">
      <c r="B123" s="1"/>
      <c r="C123" s="6" t="s">
        <v>16</v>
      </c>
      <c r="D123" s="1"/>
      <c r="E123" s="1"/>
      <c r="F123" s="7" t="s">
        <v>473</v>
      </c>
      <c r="G123" s="1"/>
      <c r="H123" s="1"/>
      <c r="I123" s="26" t="s">
        <v>506</v>
      </c>
      <c r="J123" s="26">
        <f t="shared" ref="J123:P123" si="31">SUM(J111:J122)</f>
        <v>0</v>
      </c>
      <c r="K123" s="26">
        <f t="shared" si="31"/>
        <v>0</v>
      </c>
      <c r="L123" s="26">
        <f t="shared" si="31"/>
        <v>0</v>
      </c>
      <c r="M123" s="26">
        <f t="shared" si="31"/>
        <v>0</v>
      </c>
      <c r="N123" s="26">
        <f t="shared" si="31"/>
        <v>0</v>
      </c>
      <c r="O123" s="26">
        <f t="shared" si="31"/>
        <v>0</v>
      </c>
      <c r="P123" s="26">
        <f t="shared" si="31"/>
        <v>0</v>
      </c>
      <c r="Q123" s="1"/>
      <c r="S123" s="36" t="s">
        <v>506</v>
      </c>
      <c r="T123" s="36" t="e">
        <f>SUM(T111:T122)</f>
        <v>#REF!</v>
      </c>
      <c r="U123" s="36" t="e">
        <f>SUM(U111:U122)</f>
        <v>#REF!</v>
      </c>
      <c r="V123" s="36" t="e">
        <f t="shared" ref="V123:W123" si="32">SUM(V111:V122)</f>
        <v>#REF!</v>
      </c>
      <c r="W123" s="36" t="e">
        <f t="shared" si="32"/>
        <v>#REF!</v>
      </c>
    </row>
    <row r="124" spans="2:23" ht="12.75" hidden="1" customHeight="1">
      <c r="B124" s="1"/>
      <c r="C124" s="6" t="s">
        <v>17</v>
      </c>
      <c r="D124" s="1"/>
      <c r="E124" s="1"/>
      <c r="F124" s="1"/>
      <c r="G124" s="1"/>
      <c r="H124" s="1"/>
      <c r="I124" s="151" t="s">
        <v>520</v>
      </c>
      <c r="J124" s="32">
        <f>SUM(J123:O123)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3" ht="12.75" hidden="1" customHeight="1">
      <c r="B125" s="1"/>
      <c r="C125" s="6" t="s">
        <v>18</v>
      </c>
      <c r="D125" s="1"/>
      <c r="E125" s="1"/>
      <c r="F125" s="7" t="s">
        <v>476</v>
      </c>
      <c r="G125" s="1"/>
      <c r="H125" s="1"/>
      <c r="I125" s="1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3" ht="12.75" hidden="1" customHeight="1">
      <c r="B126" s="1"/>
      <c r="C126" s="6" t="s">
        <v>19</v>
      </c>
      <c r="D126" s="1"/>
      <c r="E126" s="1"/>
      <c r="F126" s="7" t="s">
        <v>478</v>
      </c>
      <c r="G126" s="1"/>
      <c r="H126" s="1"/>
      <c r="I126" s="1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3" ht="12.75" hidden="1" customHeight="1">
      <c r="B127" s="1"/>
      <c r="C127" s="6" t="s">
        <v>20</v>
      </c>
      <c r="D127" s="1"/>
      <c r="E127" s="1"/>
      <c r="F127" s="7" t="s">
        <v>477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3" ht="12.75" hidden="1" customHeight="1">
      <c r="B128" s="1"/>
      <c r="C128" s="6" t="s">
        <v>21</v>
      </c>
      <c r="D128" s="1"/>
      <c r="E128" s="1"/>
      <c r="F128" s="1"/>
      <c r="G128" s="1"/>
      <c r="H128" s="1"/>
      <c r="I128" s="153" t="s">
        <v>486</v>
      </c>
      <c r="J128" s="133" t="s">
        <v>478</v>
      </c>
      <c r="K128" s="133" t="s">
        <v>477</v>
      </c>
      <c r="L128" s="136" t="s">
        <v>403</v>
      </c>
      <c r="M128" s="1"/>
      <c r="N128" s="156" t="s">
        <v>524</v>
      </c>
      <c r="O128" s="103" t="s">
        <v>410</v>
      </c>
      <c r="P128" s="103" t="s">
        <v>415</v>
      </c>
      <c r="Q128" s="124" t="s">
        <v>412</v>
      </c>
      <c r="R128" s="103" t="s">
        <v>411</v>
      </c>
      <c r="S128" s="103" t="s">
        <v>413</v>
      </c>
      <c r="T128" s="124" t="s">
        <v>414</v>
      </c>
      <c r="U128" s="1"/>
      <c r="V128" s="1"/>
    </row>
    <row r="129" spans="2:23" ht="12.75" hidden="1" customHeight="1">
      <c r="B129" s="1"/>
      <c r="C129" s="6" t="s">
        <v>22</v>
      </c>
      <c r="D129" s="1"/>
      <c r="E129" s="1"/>
      <c r="F129" s="7" t="s">
        <v>479</v>
      </c>
      <c r="G129" s="1"/>
      <c r="H129" s="1"/>
      <c r="I129" s="154"/>
      <c r="J129" s="134"/>
      <c r="K129" s="134"/>
      <c r="L129" s="137"/>
      <c r="M129" s="1"/>
      <c r="N129" s="157"/>
      <c r="O129" s="104"/>
      <c r="P129" s="104"/>
      <c r="Q129" s="125"/>
      <c r="R129" s="104"/>
      <c r="S129" s="104"/>
      <c r="T129" s="125"/>
      <c r="U129" s="1"/>
      <c r="V129" s="1"/>
    </row>
    <row r="130" spans="2:23" ht="12.75" hidden="1" customHeight="1">
      <c r="B130" s="1"/>
      <c r="C130" s="6" t="s">
        <v>23</v>
      </c>
      <c r="D130" s="1"/>
      <c r="E130" s="1"/>
      <c r="F130" s="7" t="s">
        <v>410</v>
      </c>
      <c r="G130" s="1"/>
      <c r="H130" s="1"/>
      <c r="I130" s="155"/>
      <c r="J130" s="135"/>
      <c r="K130" s="135"/>
      <c r="L130" s="138"/>
      <c r="M130" s="1"/>
      <c r="N130" s="158"/>
      <c r="O130" s="105"/>
      <c r="P130" s="105"/>
      <c r="Q130" s="126"/>
      <c r="R130" s="105"/>
      <c r="S130" s="105"/>
      <c r="T130" s="126"/>
      <c r="U130" s="1"/>
      <c r="V130" s="1"/>
    </row>
    <row r="131" spans="2:23" ht="12.75" hidden="1" customHeight="1">
      <c r="B131" s="1"/>
      <c r="C131" s="6" t="s">
        <v>24</v>
      </c>
      <c r="D131" s="1"/>
      <c r="E131" s="1"/>
      <c r="F131" s="7" t="s">
        <v>415</v>
      </c>
      <c r="G131" s="1"/>
      <c r="H131" s="1"/>
      <c r="I131" s="25" t="s">
        <v>494</v>
      </c>
      <c r="J131" s="24">
        <f>IF(C37="Convegno Scientifico",1,0)</f>
        <v>0</v>
      </c>
      <c r="K131" s="24">
        <f>IF(C37="Seminario",1,0)</f>
        <v>0</v>
      </c>
      <c r="L131" s="24">
        <f>IF(F37="Sì",1,0)</f>
        <v>0</v>
      </c>
      <c r="M131" s="1"/>
      <c r="N131" s="25" t="s">
        <v>494</v>
      </c>
      <c r="O131" s="24">
        <f>IF(D37="Membro del Comitato Scientifico",1,0)</f>
        <v>0</v>
      </c>
      <c r="P131" s="24">
        <f>IF(D37="Membro del Comitato Organizzatore",1,0)</f>
        <v>0</v>
      </c>
      <c r="Q131" s="24">
        <f>IF(D37="Relatore Invitato",1,0)</f>
        <v>0</v>
      </c>
      <c r="R131" s="24">
        <f>IF(D37="Relatore",1,0)</f>
        <v>0</v>
      </c>
      <c r="S131" s="24">
        <f>IF(D37="Chair",1,0)</f>
        <v>0</v>
      </c>
      <c r="T131" s="24">
        <f>IF(D37="Discussant",1,0)</f>
        <v>0</v>
      </c>
      <c r="U131" s="1"/>
      <c r="V131" s="1"/>
    </row>
    <row r="132" spans="2:23" ht="12.75" hidden="1" customHeight="1">
      <c r="B132" s="1"/>
      <c r="C132" s="6" t="s">
        <v>25</v>
      </c>
      <c r="D132" s="1"/>
      <c r="E132" s="1"/>
      <c r="F132" s="7" t="s">
        <v>412</v>
      </c>
      <c r="G132" s="1"/>
      <c r="H132" s="1"/>
      <c r="I132" s="25" t="s">
        <v>495</v>
      </c>
      <c r="J132" s="24">
        <f t="shared" ref="J132:J135" si="33">IF(C38="Convegno Scientifico",1,0)</f>
        <v>0</v>
      </c>
      <c r="K132" s="24">
        <f t="shared" ref="K132:K135" si="34">IF(C38="Seminario",1,0)</f>
        <v>0</v>
      </c>
      <c r="L132" s="24">
        <f t="shared" ref="L132:L135" si="35">IF(F38="Sì",1,0)</f>
        <v>0</v>
      </c>
      <c r="M132" s="1"/>
      <c r="N132" s="25" t="s">
        <v>495</v>
      </c>
      <c r="O132" s="24">
        <f t="shared" ref="O132:O135" si="36">IF(D38="Membro del Comitato Scientifico",1,0)</f>
        <v>0</v>
      </c>
      <c r="P132" s="24">
        <f t="shared" ref="P132:P135" si="37">IF(D38="Membro del Comitato Organizzatore",1,0)</f>
        <v>0</v>
      </c>
      <c r="Q132" s="24">
        <f t="shared" ref="Q132:Q135" si="38">IF(D38="Relatore Invitato",1,0)</f>
        <v>0</v>
      </c>
      <c r="R132" s="24">
        <f t="shared" ref="R132:R135" si="39">IF(D38="Relatore",1,0)</f>
        <v>0</v>
      </c>
      <c r="S132" s="24">
        <f t="shared" ref="S132:S135" si="40">IF(D38="Chair",1,0)</f>
        <v>0</v>
      </c>
      <c r="T132" s="24">
        <f t="shared" ref="T132:T135" si="41">IF(D38="Discussant",1,0)</f>
        <v>0</v>
      </c>
      <c r="U132" s="1"/>
      <c r="V132" s="1"/>
    </row>
    <row r="133" spans="2:23" ht="12.75" hidden="1" customHeight="1">
      <c r="B133" s="1"/>
      <c r="C133" s="6" t="s">
        <v>26</v>
      </c>
      <c r="D133" s="1"/>
      <c r="E133" s="1"/>
      <c r="F133" s="7" t="s">
        <v>411</v>
      </c>
      <c r="G133" s="1"/>
      <c r="H133" s="1"/>
      <c r="I133" s="25" t="s">
        <v>496</v>
      </c>
      <c r="J133" s="24">
        <f t="shared" si="33"/>
        <v>0</v>
      </c>
      <c r="K133" s="24">
        <f t="shared" si="34"/>
        <v>0</v>
      </c>
      <c r="L133" s="24">
        <f t="shared" si="35"/>
        <v>0</v>
      </c>
      <c r="M133" s="1"/>
      <c r="N133" s="25" t="s">
        <v>496</v>
      </c>
      <c r="O133" s="24">
        <f t="shared" si="36"/>
        <v>0</v>
      </c>
      <c r="P133" s="24">
        <f t="shared" si="37"/>
        <v>0</v>
      </c>
      <c r="Q133" s="24">
        <f t="shared" si="38"/>
        <v>0</v>
      </c>
      <c r="R133" s="24">
        <f t="shared" si="39"/>
        <v>0</v>
      </c>
      <c r="S133" s="24">
        <f t="shared" si="40"/>
        <v>0</v>
      </c>
      <c r="T133" s="24">
        <f t="shared" si="41"/>
        <v>0</v>
      </c>
      <c r="U133" s="1"/>
      <c r="V133" s="1"/>
    </row>
    <row r="134" spans="2:23" ht="12.75" hidden="1" customHeight="1">
      <c r="B134" s="1"/>
      <c r="C134" s="6" t="s">
        <v>27</v>
      </c>
      <c r="D134" s="1"/>
      <c r="E134" s="1"/>
      <c r="F134" s="7" t="s">
        <v>413</v>
      </c>
      <c r="G134" s="1"/>
      <c r="H134" s="1"/>
      <c r="I134" s="25" t="s">
        <v>497</v>
      </c>
      <c r="J134" s="24">
        <f t="shared" si="33"/>
        <v>0</v>
      </c>
      <c r="K134" s="24">
        <f t="shared" si="34"/>
        <v>0</v>
      </c>
      <c r="L134" s="24">
        <f t="shared" si="35"/>
        <v>0</v>
      </c>
      <c r="M134" s="1"/>
      <c r="N134" s="25" t="s">
        <v>497</v>
      </c>
      <c r="O134" s="24">
        <f t="shared" si="36"/>
        <v>0</v>
      </c>
      <c r="P134" s="24">
        <f t="shared" si="37"/>
        <v>0</v>
      </c>
      <c r="Q134" s="24">
        <f t="shared" si="38"/>
        <v>0</v>
      </c>
      <c r="R134" s="24">
        <f t="shared" si="39"/>
        <v>0</v>
      </c>
      <c r="S134" s="24">
        <f t="shared" si="40"/>
        <v>0</v>
      </c>
      <c r="T134" s="24">
        <f t="shared" si="41"/>
        <v>0</v>
      </c>
      <c r="U134" s="1"/>
      <c r="V134" s="1"/>
    </row>
    <row r="135" spans="2:23" ht="12.75" hidden="1" customHeight="1">
      <c r="B135" s="1"/>
      <c r="C135" s="6" t="s">
        <v>28</v>
      </c>
      <c r="D135" s="1"/>
      <c r="E135" s="1"/>
      <c r="F135" s="7" t="s">
        <v>414</v>
      </c>
      <c r="G135" s="1"/>
      <c r="H135" s="1"/>
      <c r="I135" s="25" t="s">
        <v>498</v>
      </c>
      <c r="J135" s="24">
        <f t="shared" si="33"/>
        <v>0</v>
      </c>
      <c r="K135" s="24">
        <f t="shared" si="34"/>
        <v>0</v>
      </c>
      <c r="L135" s="24">
        <f t="shared" si="35"/>
        <v>0</v>
      </c>
      <c r="M135" s="1"/>
      <c r="N135" s="25" t="s">
        <v>498</v>
      </c>
      <c r="O135" s="24">
        <f t="shared" si="36"/>
        <v>0</v>
      </c>
      <c r="P135" s="24">
        <f t="shared" si="37"/>
        <v>0</v>
      </c>
      <c r="Q135" s="24">
        <f t="shared" si="38"/>
        <v>0</v>
      </c>
      <c r="R135" s="24">
        <f t="shared" si="39"/>
        <v>0</v>
      </c>
      <c r="S135" s="24">
        <f t="shared" si="40"/>
        <v>0</v>
      </c>
      <c r="T135" s="24">
        <f t="shared" si="41"/>
        <v>0</v>
      </c>
      <c r="U135" s="1"/>
      <c r="V135" s="1"/>
    </row>
    <row r="136" spans="2:23" ht="12.75" hidden="1" customHeight="1">
      <c r="B136" s="1"/>
      <c r="C136" s="6" t="s">
        <v>29</v>
      </c>
      <c r="D136" s="1"/>
      <c r="E136" s="1"/>
      <c r="F136" s="1"/>
      <c r="G136" s="1"/>
      <c r="H136" s="1"/>
      <c r="I136" s="26" t="s">
        <v>506</v>
      </c>
      <c r="J136" s="26">
        <f>SUM(J131:J135)</f>
        <v>0</v>
      </c>
      <c r="K136" s="26">
        <f>SUM(K131:K135)</f>
        <v>0</v>
      </c>
      <c r="L136" s="26">
        <f>SUM(L131:L135)</f>
        <v>0</v>
      </c>
      <c r="M136" s="1"/>
      <c r="N136" s="26" t="s">
        <v>506</v>
      </c>
      <c r="O136" s="26">
        <f t="shared" ref="O136:T136" si="42">SUM(O131:O135)</f>
        <v>0</v>
      </c>
      <c r="P136" s="26">
        <f t="shared" si="42"/>
        <v>0</v>
      </c>
      <c r="Q136" s="26">
        <f t="shared" si="42"/>
        <v>0</v>
      </c>
      <c r="R136" s="26">
        <f t="shared" si="42"/>
        <v>0</v>
      </c>
      <c r="S136" s="26">
        <f t="shared" si="42"/>
        <v>0</v>
      </c>
      <c r="T136" s="26">
        <f t="shared" si="42"/>
        <v>0</v>
      </c>
      <c r="U136" s="1"/>
      <c r="V136" s="1"/>
    </row>
    <row r="137" spans="2:23" ht="12.75" hidden="1" customHeight="1">
      <c r="B137" s="1"/>
      <c r="C137" s="6" t="s">
        <v>30</v>
      </c>
      <c r="D137" s="1"/>
      <c r="E137" s="1"/>
      <c r="F137" s="7" t="s">
        <v>480</v>
      </c>
      <c r="G137" s="1"/>
      <c r="H137" s="1"/>
      <c r="I137" s="31" t="s">
        <v>514</v>
      </c>
      <c r="J137" s="32">
        <f>SUM(J136:K136)</f>
        <v>0</v>
      </c>
      <c r="K137" s="1"/>
      <c r="L137" s="1"/>
      <c r="M137" s="1"/>
      <c r="N137" s="31" t="s">
        <v>514</v>
      </c>
      <c r="O137" s="32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3" ht="12.75" hidden="1" customHeight="1">
      <c r="B138" s="1"/>
      <c r="C138" s="6" t="s">
        <v>31</v>
      </c>
      <c r="D138" s="1"/>
      <c r="E138" s="1"/>
      <c r="F138" s="7" t="s">
        <v>511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3" ht="12.75" hidden="1" customHeight="1">
      <c r="B139" s="1"/>
      <c r="C139" s="6" t="s">
        <v>32</v>
      </c>
      <c r="D139" s="1"/>
      <c r="E139" s="1"/>
      <c r="F139" s="7" t="s">
        <v>422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3" ht="12.75" hidden="1" customHeight="1">
      <c r="B140" s="1"/>
      <c r="C140" s="6" t="s">
        <v>33</v>
      </c>
      <c r="D140" s="1"/>
      <c r="E140" s="1"/>
      <c r="F140" s="7" t="s">
        <v>423</v>
      </c>
      <c r="G140" s="1"/>
      <c r="H140" s="1"/>
      <c r="I140" s="28" t="s">
        <v>509</v>
      </c>
      <c r="J140" s="116" t="s">
        <v>400</v>
      </c>
      <c r="K140" s="127" t="s">
        <v>544</v>
      </c>
      <c r="L140" s="127" t="s">
        <v>548</v>
      </c>
      <c r="M140" s="127" t="s">
        <v>545</v>
      </c>
      <c r="N140" s="127" t="s">
        <v>546</v>
      </c>
      <c r="O140" s="127" t="s">
        <v>547</v>
      </c>
      <c r="P140" s="116" t="s">
        <v>396</v>
      </c>
      <c r="Q140" s="1"/>
      <c r="R140" s="1"/>
      <c r="S140" s="1"/>
      <c r="T140" s="1"/>
      <c r="U140" s="1"/>
      <c r="V140" s="1"/>
      <c r="W140" s="1"/>
    </row>
    <row r="141" spans="2:23" ht="12.75" hidden="1" customHeight="1">
      <c r="B141" s="1"/>
      <c r="C141" s="6" t="s">
        <v>34</v>
      </c>
      <c r="D141" s="1"/>
      <c r="E141" s="1"/>
      <c r="F141" s="7" t="s">
        <v>424</v>
      </c>
      <c r="G141" s="1"/>
      <c r="H141" s="1"/>
      <c r="I141" s="29"/>
      <c r="J141" s="117"/>
      <c r="K141" s="128"/>
      <c r="L141" s="128"/>
      <c r="M141" s="128"/>
      <c r="N141" s="128"/>
      <c r="O141" s="128"/>
      <c r="P141" s="117"/>
      <c r="Q141" s="1"/>
      <c r="R141" s="1"/>
      <c r="S141" s="1"/>
      <c r="T141" s="1"/>
      <c r="U141" s="1"/>
      <c r="V141" s="1"/>
      <c r="W141" s="1"/>
    </row>
    <row r="142" spans="2:23" ht="12.75" hidden="1" customHeight="1">
      <c r="B142" s="1"/>
      <c r="C142" s="6" t="s">
        <v>35</v>
      </c>
      <c r="D142" s="1"/>
      <c r="E142" s="1"/>
      <c r="F142" s="7" t="s">
        <v>510</v>
      </c>
      <c r="G142" s="1"/>
      <c r="H142" s="1"/>
      <c r="I142" s="30"/>
      <c r="J142" s="118"/>
      <c r="K142" s="129"/>
      <c r="L142" s="129"/>
      <c r="M142" s="129"/>
      <c r="N142" s="129"/>
      <c r="O142" s="129"/>
      <c r="P142" s="118"/>
      <c r="Q142" s="1"/>
      <c r="R142" s="1"/>
      <c r="S142" s="1"/>
      <c r="T142" s="1"/>
      <c r="U142" s="1"/>
      <c r="V142" s="1"/>
      <c r="W142" s="1"/>
    </row>
    <row r="143" spans="2:23" ht="12.75" hidden="1" customHeight="1">
      <c r="B143" s="1"/>
      <c r="C143" s="6" t="s">
        <v>36</v>
      </c>
      <c r="D143" s="1"/>
      <c r="E143" s="1"/>
      <c r="F143" s="7" t="s">
        <v>425</v>
      </c>
      <c r="G143" s="1"/>
      <c r="H143" s="1"/>
      <c r="I143" s="25" t="s">
        <v>494</v>
      </c>
      <c r="J143" s="24">
        <f>IF(G37="I - Diritti umani",1,0)</f>
        <v>0</v>
      </c>
      <c r="K143" s="24">
        <f>IF(G37="II - Salute, sicurezza e benessere",1,0)</f>
        <v>0</v>
      </c>
      <c r="L143" s="24">
        <f>IF(G37="III - Progresso e innovazione tecnologica",1,0)</f>
        <v>0</v>
      </c>
      <c r="M143" s="24">
        <f>IF(G37="IV - Culture e società in trasformazione",1,0)</f>
        <v>0</v>
      </c>
      <c r="N143" s="24">
        <f>IF(G37="V - Imprese, mercati e PA",1,0)</f>
        <v>0</v>
      </c>
      <c r="O143" s="24">
        <f>IF(G37="VI -  Sviluppo sostenibile",1,0)</f>
        <v>0</v>
      </c>
      <c r="P143" s="24">
        <f>IF(G37="Altro",1,0)</f>
        <v>0</v>
      </c>
      <c r="Q143" s="1"/>
      <c r="R143" s="1"/>
      <c r="S143" s="1"/>
      <c r="T143" s="1"/>
      <c r="U143" s="1"/>
      <c r="V143" s="1"/>
      <c r="W143" s="1"/>
    </row>
    <row r="144" spans="2:23" ht="12.75" hidden="1" customHeight="1">
      <c r="B144" s="1"/>
      <c r="C144" s="6" t="s">
        <v>37</v>
      </c>
      <c r="D144" s="1"/>
      <c r="E144" s="1"/>
      <c r="F144" s="7" t="s">
        <v>449</v>
      </c>
      <c r="G144" s="1"/>
      <c r="H144" s="1"/>
      <c r="I144" s="25" t="s">
        <v>495</v>
      </c>
      <c r="J144" s="24">
        <f t="shared" ref="J144:J147" si="43">IF(G38="I - Diritti umani",1,0)</f>
        <v>0</v>
      </c>
      <c r="K144" s="24">
        <f t="shared" ref="K144:K147" si="44">IF(G38="II - Salute, sicurezza e benessere",1,0)</f>
        <v>0</v>
      </c>
      <c r="L144" s="24">
        <f t="shared" ref="L144:L147" si="45">IF(G38="III - Progresso e innovazione tecnologica",1,0)</f>
        <v>0</v>
      </c>
      <c r="M144" s="24">
        <f t="shared" ref="M144:M147" si="46">IF(G38="IV - Culture e società in trasformazione",1,0)</f>
        <v>0</v>
      </c>
      <c r="N144" s="24">
        <f t="shared" ref="N144:N146" si="47">IF(G38="V - Imprese, mercati e PA",1,0)</f>
        <v>0</v>
      </c>
      <c r="O144" s="24">
        <f t="shared" ref="O144:O147" si="48">IF(G38="VI -  Sviluppo sostenibile",1,0)</f>
        <v>0</v>
      </c>
      <c r="P144" s="24">
        <f>IF(G38="Altro",1,0)</f>
        <v>0</v>
      </c>
      <c r="Q144" s="1"/>
      <c r="R144" s="1"/>
      <c r="S144" s="1"/>
      <c r="T144" s="1"/>
      <c r="U144" s="1"/>
      <c r="V144" s="1"/>
      <c r="W144" s="1"/>
    </row>
    <row r="145" spans="2:23" ht="12.75" hidden="1" customHeight="1">
      <c r="B145" s="1"/>
      <c r="C145" s="6" t="s">
        <v>38</v>
      </c>
      <c r="D145" s="1"/>
      <c r="E145" s="1"/>
      <c r="F145" s="7" t="s">
        <v>481</v>
      </c>
      <c r="G145" s="1"/>
      <c r="H145" s="1"/>
      <c r="I145" s="25" t="s">
        <v>496</v>
      </c>
      <c r="J145" s="24">
        <f t="shared" si="43"/>
        <v>0</v>
      </c>
      <c r="K145" s="24">
        <f t="shared" si="44"/>
        <v>0</v>
      </c>
      <c r="L145" s="24">
        <f t="shared" si="45"/>
        <v>0</v>
      </c>
      <c r="M145" s="24">
        <f t="shared" si="46"/>
        <v>0</v>
      </c>
      <c r="N145" s="24">
        <f t="shared" si="47"/>
        <v>0</v>
      </c>
      <c r="O145" s="24">
        <f t="shared" si="48"/>
        <v>0</v>
      </c>
      <c r="P145" s="24">
        <f>IF(G39="Altro",1,0)</f>
        <v>0</v>
      </c>
      <c r="Q145" s="1"/>
      <c r="R145" s="1"/>
      <c r="S145" s="1"/>
      <c r="T145" s="1"/>
      <c r="U145" s="1"/>
      <c r="V145" s="1"/>
      <c r="W145" s="1"/>
    </row>
    <row r="146" spans="2:23" ht="12.75" hidden="1" customHeight="1">
      <c r="B146" s="1"/>
      <c r="C146" s="6" t="s">
        <v>39</v>
      </c>
      <c r="D146" s="1"/>
      <c r="E146" s="1"/>
      <c r="F146" s="1"/>
      <c r="G146" s="1"/>
      <c r="H146" s="1"/>
      <c r="I146" s="25" t="s">
        <v>497</v>
      </c>
      <c r="J146" s="24">
        <f t="shared" si="43"/>
        <v>0</v>
      </c>
      <c r="K146" s="24">
        <f t="shared" si="44"/>
        <v>0</v>
      </c>
      <c r="L146" s="24">
        <f t="shared" si="45"/>
        <v>0</v>
      </c>
      <c r="M146" s="24">
        <f t="shared" si="46"/>
        <v>0</v>
      </c>
      <c r="N146" s="24">
        <f t="shared" si="47"/>
        <v>0</v>
      </c>
      <c r="O146" s="24">
        <f t="shared" si="48"/>
        <v>0</v>
      </c>
      <c r="P146" s="24">
        <f>IF(G40="Altro",1,0)</f>
        <v>0</v>
      </c>
      <c r="Q146" s="1"/>
      <c r="R146" s="1"/>
      <c r="S146" s="1"/>
      <c r="T146" s="1"/>
      <c r="U146" s="1"/>
      <c r="V146" s="1"/>
      <c r="W146" s="1"/>
    </row>
    <row r="147" spans="2:23" ht="12.75" hidden="1" customHeight="1">
      <c r="B147" s="1"/>
      <c r="C147" s="6" t="s">
        <v>40</v>
      </c>
      <c r="D147" s="1"/>
      <c r="E147" s="1"/>
      <c r="F147" s="7" t="s">
        <v>468</v>
      </c>
      <c r="G147" s="1"/>
      <c r="H147" s="1"/>
      <c r="I147" s="25" t="s">
        <v>498</v>
      </c>
      <c r="J147" s="24">
        <f t="shared" si="43"/>
        <v>0</v>
      </c>
      <c r="K147" s="24">
        <f t="shared" si="44"/>
        <v>0</v>
      </c>
      <c r="L147" s="24">
        <f t="shared" si="45"/>
        <v>0</v>
      </c>
      <c r="M147" s="24">
        <f t="shared" si="46"/>
        <v>0</v>
      </c>
      <c r="N147" s="24">
        <f>IF(G41="V - Imprese, mercati e PA",1,0)</f>
        <v>0</v>
      </c>
      <c r="O147" s="24">
        <f t="shared" si="48"/>
        <v>0</v>
      </c>
      <c r="P147" s="24">
        <f>IF(G41="Altro",1,0)</f>
        <v>0</v>
      </c>
      <c r="Q147" s="1"/>
      <c r="R147" s="1"/>
      <c r="S147" s="1"/>
      <c r="T147" s="1"/>
      <c r="U147" s="1"/>
      <c r="V147" s="1"/>
      <c r="W147" s="1"/>
    </row>
    <row r="148" spans="2:23" ht="12.75" hidden="1" customHeight="1">
      <c r="B148" s="1"/>
      <c r="C148" s="6" t="s">
        <v>41</v>
      </c>
      <c r="D148" s="1"/>
      <c r="E148" s="1"/>
      <c r="F148" s="7" t="s">
        <v>426</v>
      </c>
      <c r="G148" s="1"/>
      <c r="H148" s="1"/>
      <c r="I148" s="26" t="s">
        <v>506</v>
      </c>
      <c r="J148" s="26">
        <f>SUM(J143:J147)</f>
        <v>0</v>
      </c>
      <c r="K148" s="26">
        <f t="shared" ref="K148:P148" si="49">SUM(K143:K147)</f>
        <v>0</v>
      </c>
      <c r="L148" s="26">
        <f>SUM(L143:L147)</f>
        <v>0</v>
      </c>
      <c r="M148" s="26">
        <f t="shared" si="49"/>
        <v>0</v>
      </c>
      <c r="N148" s="26">
        <f t="shared" si="49"/>
        <v>0</v>
      </c>
      <c r="O148" s="26">
        <f t="shared" si="49"/>
        <v>0</v>
      </c>
      <c r="P148" s="26">
        <f t="shared" si="49"/>
        <v>0</v>
      </c>
      <c r="Q148" s="1"/>
      <c r="R148" s="1"/>
      <c r="S148" s="1"/>
      <c r="T148" s="1"/>
      <c r="U148" s="1"/>
      <c r="V148" s="1"/>
      <c r="W148" s="1"/>
    </row>
    <row r="149" spans="2:23" ht="12.75" hidden="1" customHeight="1">
      <c r="B149" s="1"/>
      <c r="C149" s="6" t="s">
        <v>42</v>
      </c>
      <c r="D149" s="1"/>
      <c r="E149" s="1"/>
      <c r="F149" s="7" t="s">
        <v>427</v>
      </c>
      <c r="G149" s="1"/>
      <c r="H149" s="1"/>
      <c r="I149" s="35" t="s">
        <v>523</v>
      </c>
      <c r="J149" s="32">
        <f>SUM(J148:O148)</f>
        <v>0</v>
      </c>
      <c r="P149" s="1"/>
      <c r="Q149" s="1"/>
      <c r="R149" s="1"/>
      <c r="S149" s="1"/>
      <c r="T149" s="1"/>
      <c r="U149" s="1"/>
      <c r="V149" s="1"/>
    </row>
    <row r="150" spans="2:23" ht="12.75" hidden="1" customHeight="1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3" ht="12.75" hidden="1" customHeight="1">
      <c r="B151" s="1"/>
      <c r="C151" s="6" t="s">
        <v>44</v>
      </c>
      <c r="D151" s="1"/>
      <c r="E151" s="1"/>
      <c r="F151" s="7" t="s">
        <v>468</v>
      </c>
      <c r="G151" s="1"/>
      <c r="H151" s="1"/>
      <c r="I151" s="148" t="s">
        <v>487</v>
      </c>
      <c r="J151" s="133" t="s">
        <v>511</v>
      </c>
      <c r="K151" s="133" t="s">
        <v>422</v>
      </c>
      <c r="L151" s="133" t="s">
        <v>423</v>
      </c>
      <c r="M151" s="133" t="s">
        <v>424</v>
      </c>
      <c r="N151" s="133" t="s">
        <v>510</v>
      </c>
      <c r="O151" s="133" t="s">
        <v>425</v>
      </c>
      <c r="P151" s="133" t="s">
        <v>449</v>
      </c>
      <c r="Q151" s="133" t="s">
        <v>481</v>
      </c>
      <c r="R151" s="1"/>
      <c r="S151" s="142" t="s">
        <v>529</v>
      </c>
      <c r="T151" s="103" t="s">
        <v>426</v>
      </c>
      <c r="U151" s="103" t="s">
        <v>427</v>
      </c>
      <c r="V151" s="1"/>
    </row>
    <row r="152" spans="2:23" ht="12.75" hidden="1" customHeight="1">
      <c r="B152" s="1"/>
      <c r="C152" s="6" t="s">
        <v>45</v>
      </c>
      <c r="D152" s="1"/>
      <c r="E152" s="1"/>
      <c r="F152" s="7" t="s">
        <v>430</v>
      </c>
      <c r="G152" s="1"/>
      <c r="H152" s="1"/>
      <c r="I152" s="149"/>
      <c r="J152" s="134"/>
      <c r="K152" s="134"/>
      <c r="L152" s="134"/>
      <c r="M152" s="134"/>
      <c r="N152" s="134"/>
      <c r="O152" s="134"/>
      <c r="P152" s="134"/>
      <c r="Q152" s="134"/>
      <c r="R152" s="1"/>
      <c r="S152" s="143"/>
      <c r="T152" s="104"/>
      <c r="U152" s="104"/>
      <c r="V152" s="1"/>
    </row>
    <row r="153" spans="2:23" ht="12.75" hidden="1" customHeight="1">
      <c r="B153" s="1"/>
      <c r="C153" s="6" t="s">
        <v>46</v>
      </c>
      <c r="D153" s="1"/>
      <c r="E153" s="1"/>
      <c r="F153" s="7" t="s">
        <v>431</v>
      </c>
      <c r="G153" s="1"/>
      <c r="H153" s="1"/>
      <c r="I153" s="150"/>
      <c r="J153" s="135"/>
      <c r="K153" s="135"/>
      <c r="L153" s="135"/>
      <c r="M153" s="135"/>
      <c r="N153" s="135"/>
      <c r="O153" s="135"/>
      <c r="P153" s="135"/>
      <c r="Q153" s="135"/>
      <c r="R153" s="1"/>
      <c r="S153" s="144"/>
      <c r="T153" s="105"/>
      <c r="U153" s="105"/>
      <c r="V153" s="1"/>
    </row>
    <row r="154" spans="2:23" ht="12.75" hidden="1" customHeight="1">
      <c r="B154" s="1"/>
      <c r="C154" s="6" t="s">
        <v>47</v>
      </c>
      <c r="D154" s="1"/>
      <c r="E154" s="1"/>
      <c r="F154" s="7" t="s">
        <v>432</v>
      </c>
      <c r="G154" s="1"/>
      <c r="H154" s="1"/>
      <c r="I154" s="25" t="s">
        <v>494</v>
      </c>
      <c r="J154" s="24">
        <f>IF(C45="Fondi di Ateneo",1,0)</f>
        <v>0</v>
      </c>
      <c r="K154" s="24">
        <f>IF(C45="Fondi pubblici europei",1,0)</f>
        <v>0</v>
      </c>
      <c r="L154" s="24">
        <f>IF(C45="Fondi pubblici nazionali",1,0)</f>
        <v>0</v>
      </c>
      <c r="M154" s="24">
        <f>IF(C45="Fondi pubblici regionali",1,0)</f>
        <v>0</v>
      </c>
      <c r="N154" s="27">
        <f>IF(C45="Altri fondi pubblici",1,0)</f>
        <v>0</v>
      </c>
      <c r="O154" s="27">
        <f>IF(C45="Fondi privati",1,0)</f>
        <v>0</v>
      </c>
      <c r="P154" s="27">
        <f>IF(C45="Presentati ma non finanziati",1,0)</f>
        <v>0</v>
      </c>
      <c r="Q154" s="24">
        <f>IF(C45="Finanziamento non previsto",1,0)</f>
        <v>0</v>
      </c>
      <c r="R154" s="1"/>
      <c r="S154" s="25" t="s">
        <v>494</v>
      </c>
      <c r="T154" s="24">
        <f>IF(H45="Capofila",1,0)</f>
        <v>0</v>
      </c>
      <c r="U154" s="24">
        <f>IF(H45="Partner",1,0)</f>
        <v>0</v>
      </c>
      <c r="V154" s="1"/>
    </row>
    <row r="155" spans="2:23" ht="12.75" hidden="1" customHeight="1">
      <c r="B155" s="1"/>
      <c r="C155" s="6" t="s">
        <v>48</v>
      </c>
      <c r="D155" s="1"/>
      <c r="E155" s="1"/>
      <c r="F155" s="7" t="s">
        <v>433</v>
      </c>
      <c r="G155" s="1"/>
      <c r="H155" s="1"/>
      <c r="I155" s="25" t="s">
        <v>495</v>
      </c>
      <c r="J155" s="24">
        <f t="shared" ref="J155:J163" si="50">IF(C46="Fondi di Ateneo",1,0)</f>
        <v>0</v>
      </c>
      <c r="K155" s="24">
        <f t="shared" ref="K155:K163" si="51">IF(C46="Fondi pubblici europei",1,0)</f>
        <v>0</v>
      </c>
      <c r="L155" s="24">
        <f t="shared" ref="L155:L163" si="52">IF(C46="Fondi pubblici nazionali",1,0)</f>
        <v>0</v>
      </c>
      <c r="M155" s="24">
        <f t="shared" ref="M155:M163" si="53">IF(C46="Fondi pubblici regionali",1,0)</f>
        <v>0</v>
      </c>
      <c r="N155" s="27">
        <f t="shared" ref="N155:N163" si="54">IF(C46="Altri fondi pubblici",1,0)</f>
        <v>0</v>
      </c>
      <c r="O155" s="27">
        <f t="shared" ref="O155:O163" si="55">IF(C46="Fondi privati",1,0)</f>
        <v>0</v>
      </c>
      <c r="P155" s="27">
        <f t="shared" ref="P155:P163" si="56">IF(C46="Presentati ma non finanziati",1,0)</f>
        <v>0</v>
      </c>
      <c r="Q155" s="24">
        <f t="shared" ref="Q155:Q163" si="57">IF(C46="Finanziamento non previsto",1,0)</f>
        <v>0</v>
      </c>
      <c r="R155" s="1"/>
      <c r="S155" s="25" t="s">
        <v>495</v>
      </c>
      <c r="T155" s="24">
        <f t="shared" ref="T155:T163" si="58">IF(H46="Capofila",1,0)</f>
        <v>0</v>
      </c>
      <c r="U155" s="24">
        <f t="shared" ref="U155:U163" si="59">IF(H46="Partner",1,0)</f>
        <v>0</v>
      </c>
      <c r="V155" s="1"/>
    </row>
    <row r="156" spans="2:23" ht="12.75" hidden="1" customHeight="1">
      <c r="B156" s="1"/>
      <c r="C156" s="6" t="s">
        <v>49</v>
      </c>
      <c r="D156" s="1"/>
      <c r="E156" s="1"/>
      <c r="F156" s="1"/>
      <c r="G156" s="1"/>
      <c r="H156" s="1"/>
      <c r="I156" s="25" t="s">
        <v>496</v>
      </c>
      <c r="J156" s="24">
        <f t="shared" si="50"/>
        <v>0</v>
      </c>
      <c r="K156" s="24">
        <f t="shared" si="51"/>
        <v>0</v>
      </c>
      <c r="L156" s="24">
        <f t="shared" si="52"/>
        <v>0</v>
      </c>
      <c r="M156" s="24">
        <f t="shared" si="53"/>
        <v>0</v>
      </c>
      <c r="N156" s="27">
        <f t="shared" si="54"/>
        <v>0</v>
      </c>
      <c r="O156" s="27">
        <f t="shared" si="55"/>
        <v>0</v>
      </c>
      <c r="P156" s="27">
        <f t="shared" si="56"/>
        <v>0</v>
      </c>
      <c r="Q156" s="24">
        <f t="shared" si="57"/>
        <v>0</v>
      </c>
      <c r="R156" s="1"/>
      <c r="S156" s="25" t="s">
        <v>496</v>
      </c>
      <c r="T156" s="24">
        <f t="shared" si="58"/>
        <v>0</v>
      </c>
      <c r="U156" s="24">
        <f t="shared" si="59"/>
        <v>0</v>
      </c>
      <c r="V156" s="1"/>
    </row>
    <row r="157" spans="2:23" ht="12.75" hidden="1" customHeight="1">
      <c r="B157" s="1"/>
      <c r="C157" s="6" t="s">
        <v>50</v>
      </c>
      <c r="D157" s="1"/>
      <c r="E157" s="1"/>
      <c r="F157" s="7" t="s">
        <v>468</v>
      </c>
      <c r="G157" s="1"/>
      <c r="H157" s="1"/>
      <c r="I157" s="25" t="s">
        <v>497</v>
      </c>
      <c r="J157" s="24">
        <f t="shared" si="50"/>
        <v>0</v>
      </c>
      <c r="K157" s="24">
        <f t="shared" si="51"/>
        <v>0</v>
      </c>
      <c r="L157" s="24">
        <f t="shared" si="52"/>
        <v>0</v>
      </c>
      <c r="M157" s="24">
        <f t="shared" si="53"/>
        <v>0</v>
      </c>
      <c r="N157" s="27">
        <f t="shared" si="54"/>
        <v>0</v>
      </c>
      <c r="O157" s="27">
        <f t="shared" si="55"/>
        <v>0</v>
      </c>
      <c r="P157" s="27">
        <f t="shared" si="56"/>
        <v>0</v>
      </c>
      <c r="Q157" s="24">
        <f t="shared" si="57"/>
        <v>0</v>
      </c>
      <c r="R157" s="1"/>
      <c r="S157" s="25" t="s">
        <v>497</v>
      </c>
      <c r="T157" s="24">
        <f t="shared" si="58"/>
        <v>0</v>
      </c>
      <c r="U157" s="24">
        <f t="shared" si="59"/>
        <v>0</v>
      </c>
      <c r="V157" s="1"/>
    </row>
    <row r="158" spans="2:23" ht="12.75" hidden="1" customHeight="1">
      <c r="B158" s="1"/>
      <c r="C158" s="6" t="s">
        <v>51</v>
      </c>
      <c r="D158" s="1"/>
      <c r="E158" s="1"/>
      <c r="F158" s="7" t="s">
        <v>436</v>
      </c>
      <c r="G158" s="1"/>
      <c r="H158" s="1"/>
      <c r="I158" s="25" t="s">
        <v>498</v>
      </c>
      <c r="J158" s="24">
        <f t="shared" si="50"/>
        <v>0</v>
      </c>
      <c r="K158" s="24">
        <f t="shared" si="51"/>
        <v>0</v>
      </c>
      <c r="L158" s="24">
        <f t="shared" si="52"/>
        <v>0</v>
      </c>
      <c r="M158" s="24">
        <f t="shared" si="53"/>
        <v>0</v>
      </c>
      <c r="N158" s="27">
        <f t="shared" si="54"/>
        <v>0</v>
      </c>
      <c r="O158" s="27">
        <f t="shared" si="55"/>
        <v>0</v>
      </c>
      <c r="P158" s="27">
        <f t="shared" si="56"/>
        <v>0</v>
      </c>
      <c r="Q158" s="24">
        <f t="shared" si="57"/>
        <v>0</v>
      </c>
      <c r="R158" s="1"/>
      <c r="S158" s="25" t="s">
        <v>498</v>
      </c>
      <c r="T158" s="24">
        <f t="shared" si="58"/>
        <v>0</v>
      </c>
      <c r="U158" s="24">
        <f t="shared" si="59"/>
        <v>0</v>
      </c>
      <c r="V158" s="1"/>
    </row>
    <row r="159" spans="2:23" ht="12.75" hidden="1" customHeight="1">
      <c r="B159" s="1"/>
      <c r="C159" s="6" t="s">
        <v>52</v>
      </c>
      <c r="D159" s="1"/>
      <c r="E159" s="1"/>
      <c r="F159" s="7" t="s">
        <v>437</v>
      </c>
      <c r="G159" s="1"/>
      <c r="H159" s="1"/>
      <c r="I159" s="25" t="s">
        <v>499</v>
      </c>
      <c r="J159" s="24">
        <f t="shared" si="50"/>
        <v>0</v>
      </c>
      <c r="K159" s="24">
        <f t="shared" si="51"/>
        <v>0</v>
      </c>
      <c r="L159" s="24">
        <f t="shared" si="52"/>
        <v>0</v>
      </c>
      <c r="M159" s="24">
        <f t="shared" si="53"/>
        <v>0</v>
      </c>
      <c r="N159" s="27">
        <f t="shared" si="54"/>
        <v>0</v>
      </c>
      <c r="O159" s="27">
        <f t="shared" si="55"/>
        <v>0</v>
      </c>
      <c r="P159" s="27">
        <f t="shared" si="56"/>
        <v>0</v>
      </c>
      <c r="Q159" s="24">
        <f t="shared" si="57"/>
        <v>0</v>
      </c>
      <c r="R159" s="1"/>
      <c r="S159" s="25" t="s">
        <v>499</v>
      </c>
      <c r="T159" s="24">
        <f t="shared" si="58"/>
        <v>0</v>
      </c>
      <c r="U159" s="24">
        <f t="shared" si="59"/>
        <v>0</v>
      </c>
      <c r="V159" s="1"/>
    </row>
    <row r="160" spans="2:23" ht="12.75" hidden="1" customHeight="1">
      <c r="B160" s="1"/>
      <c r="C160" s="6" t="s">
        <v>53</v>
      </c>
      <c r="D160" s="1"/>
      <c r="E160" s="1"/>
      <c r="F160" s="7" t="s">
        <v>438</v>
      </c>
      <c r="G160" s="1"/>
      <c r="H160" s="1"/>
      <c r="I160" s="25" t="s">
        <v>500</v>
      </c>
      <c r="J160" s="24">
        <f t="shared" si="50"/>
        <v>0</v>
      </c>
      <c r="K160" s="24">
        <f t="shared" si="51"/>
        <v>0</v>
      </c>
      <c r="L160" s="24">
        <f t="shared" si="52"/>
        <v>0</v>
      </c>
      <c r="M160" s="24">
        <f t="shared" si="53"/>
        <v>0</v>
      </c>
      <c r="N160" s="27">
        <f t="shared" si="54"/>
        <v>0</v>
      </c>
      <c r="O160" s="27">
        <f t="shared" si="55"/>
        <v>0</v>
      </c>
      <c r="P160" s="27">
        <f t="shared" si="56"/>
        <v>0</v>
      </c>
      <c r="Q160" s="24">
        <f t="shared" si="57"/>
        <v>0</v>
      </c>
      <c r="R160" s="1"/>
      <c r="S160" s="25" t="s">
        <v>500</v>
      </c>
      <c r="T160" s="24">
        <f t="shared" si="58"/>
        <v>0</v>
      </c>
      <c r="U160" s="24">
        <f t="shared" si="59"/>
        <v>0</v>
      </c>
      <c r="V160" s="1"/>
    </row>
    <row r="161" spans="2:23" ht="12.75" hidden="1" customHeight="1">
      <c r="B161" s="1"/>
      <c r="C161" s="6" t="s">
        <v>54</v>
      </c>
      <c r="D161" s="1"/>
      <c r="E161" s="1"/>
      <c r="F161" s="7" t="s">
        <v>521</v>
      </c>
      <c r="G161" s="1"/>
      <c r="H161" s="1"/>
      <c r="I161" s="25" t="s">
        <v>501</v>
      </c>
      <c r="J161" s="24">
        <f t="shared" si="50"/>
        <v>0</v>
      </c>
      <c r="K161" s="24">
        <f t="shared" si="51"/>
        <v>0</v>
      </c>
      <c r="L161" s="24">
        <f t="shared" si="52"/>
        <v>0</v>
      </c>
      <c r="M161" s="24">
        <f t="shared" si="53"/>
        <v>0</v>
      </c>
      <c r="N161" s="27">
        <f t="shared" si="54"/>
        <v>0</v>
      </c>
      <c r="O161" s="27">
        <f t="shared" si="55"/>
        <v>0</v>
      </c>
      <c r="P161" s="27">
        <f t="shared" si="56"/>
        <v>0</v>
      </c>
      <c r="Q161" s="24">
        <f t="shared" si="57"/>
        <v>0</v>
      </c>
      <c r="R161" s="1"/>
      <c r="S161" s="25" t="s">
        <v>501</v>
      </c>
      <c r="T161" s="24">
        <f t="shared" si="58"/>
        <v>0</v>
      </c>
      <c r="U161" s="24">
        <f t="shared" si="59"/>
        <v>0</v>
      </c>
      <c r="V161" s="1"/>
    </row>
    <row r="162" spans="2:23" ht="12.75" hidden="1" customHeight="1">
      <c r="B162" s="1"/>
      <c r="C162" s="6" t="s">
        <v>55</v>
      </c>
      <c r="D162" s="1"/>
      <c r="E162" s="1"/>
      <c r="F162" s="7" t="s">
        <v>439</v>
      </c>
      <c r="G162" s="1"/>
      <c r="H162" s="1"/>
      <c r="I162" s="25" t="s">
        <v>502</v>
      </c>
      <c r="J162" s="24">
        <f t="shared" si="50"/>
        <v>0</v>
      </c>
      <c r="K162" s="24">
        <f t="shared" si="51"/>
        <v>0</v>
      </c>
      <c r="L162" s="24">
        <f t="shared" si="52"/>
        <v>0</v>
      </c>
      <c r="M162" s="24">
        <f t="shared" si="53"/>
        <v>0</v>
      </c>
      <c r="N162" s="27">
        <f t="shared" si="54"/>
        <v>0</v>
      </c>
      <c r="O162" s="27">
        <f t="shared" si="55"/>
        <v>0</v>
      </c>
      <c r="P162" s="27">
        <f t="shared" si="56"/>
        <v>0</v>
      </c>
      <c r="Q162" s="24">
        <f t="shared" si="57"/>
        <v>0</v>
      </c>
      <c r="R162" s="1"/>
      <c r="S162" s="25" t="s">
        <v>502</v>
      </c>
      <c r="T162" s="24">
        <f t="shared" si="58"/>
        <v>0</v>
      </c>
      <c r="U162" s="24">
        <f t="shared" si="59"/>
        <v>0</v>
      </c>
      <c r="V162" s="1"/>
    </row>
    <row r="163" spans="2:23" ht="12.75" hidden="1" customHeight="1">
      <c r="B163" s="1"/>
      <c r="C163" s="6" t="s">
        <v>56</v>
      </c>
      <c r="D163" s="1"/>
      <c r="E163" s="1"/>
      <c r="F163" s="1"/>
      <c r="G163" s="1"/>
      <c r="H163" s="1"/>
      <c r="I163" s="25" t="s">
        <v>503</v>
      </c>
      <c r="J163" s="24">
        <f t="shared" si="50"/>
        <v>0</v>
      </c>
      <c r="K163" s="24">
        <f t="shared" si="51"/>
        <v>0</v>
      </c>
      <c r="L163" s="24">
        <f t="shared" si="52"/>
        <v>0</v>
      </c>
      <c r="M163" s="24">
        <f t="shared" si="53"/>
        <v>0</v>
      </c>
      <c r="N163" s="27">
        <f t="shared" si="54"/>
        <v>0</v>
      </c>
      <c r="O163" s="27">
        <f t="shared" si="55"/>
        <v>0</v>
      </c>
      <c r="P163" s="27">
        <f t="shared" si="56"/>
        <v>0</v>
      </c>
      <c r="Q163" s="24">
        <f t="shared" si="57"/>
        <v>0</v>
      </c>
      <c r="R163" s="1"/>
      <c r="S163" s="25" t="s">
        <v>503</v>
      </c>
      <c r="T163" s="24">
        <f t="shared" si="58"/>
        <v>0</v>
      </c>
      <c r="U163" s="24">
        <f t="shared" si="59"/>
        <v>0</v>
      </c>
      <c r="V163" s="1"/>
    </row>
    <row r="164" spans="2:23" ht="12.75" hidden="1" customHeight="1">
      <c r="B164" s="1"/>
      <c r="C164" s="6" t="s">
        <v>57</v>
      </c>
      <c r="D164" s="1"/>
      <c r="E164" s="1"/>
      <c r="F164" s="7" t="s">
        <v>468</v>
      </c>
      <c r="G164" s="1"/>
      <c r="H164" s="1"/>
      <c r="I164" s="26" t="s">
        <v>506</v>
      </c>
      <c r="J164" s="26">
        <f>SUM(J154:J163)</f>
        <v>0</v>
      </c>
      <c r="K164" s="26">
        <f t="shared" ref="K164:Q164" si="60">SUM(K154:K163)</f>
        <v>0</v>
      </c>
      <c r="L164" s="26">
        <f t="shared" si="60"/>
        <v>0</v>
      </c>
      <c r="M164" s="26">
        <f t="shared" si="60"/>
        <v>0</v>
      </c>
      <c r="N164" s="26">
        <f t="shared" si="60"/>
        <v>0</v>
      </c>
      <c r="O164" s="26">
        <f t="shared" si="60"/>
        <v>0</v>
      </c>
      <c r="P164" s="26">
        <f t="shared" si="60"/>
        <v>0</v>
      </c>
      <c r="Q164" s="26">
        <f t="shared" si="60"/>
        <v>0</v>
      </c>
      <c r="R164" s="1"/>
      <c r="S164" s="36" t="s">
        <v>506</v>
      </c>
      <c r="T164" s="36">
        <f>SUM(T154:T163)</f>
        <v>0</v>
      </c>
      <c r="U164" s="36">
        <f t="shared" ref="U164" si="61">SUM(U154:U163)</f>
        <v>0</v>
      </c>
      <c r="V164" s="1"/>
    </row>
    <row r="165" spans="2:23" ht="12.75" hidden="1" customHeight="1">
      <c r="B165" s="1"/>
      <c r="C165" s="6" t="s">
        <v>58</v>
      </c>
      <c r="D165" s="1"/>
      <c r="E165" s="1"/>
      <c r="F165" s="7" t="s">
        <v>443</v>
      </c>
      <c r="G165" s="1"/>
      <c r="H165" s="1"/>
      <c r="I165" s="31" t="s">
        <v>515</v>
      </c>
      <c r="J165" s="32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3" ht="12.75" hidden="1" customHeight="1">
      <c r="B166" s="1"/>
      <c r="C166" s="6" t="s">
        <v>59</v>
      </c>
      <c r="D166" s="1"/>
      <c r="E166" s="1"/>
      <c r="F166" s="7" t="s">
        <v>444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3" ht="12.75" hidden="1" customHeight="1">
      <c r="B167" s="1"/>
      <c r="C167" s="6" t="s">
        <v>60</v>
      </c>
      <c r="D167" s="1"/>
      <c r="E167" s="1"/>
      <c r="F167" s="7" t="s">
        <v>445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3" ht="12.75" hidden="1" customHeight="1">
      <c r="B168" s="1"/>
      <c r="C168" s="6" t="s">
        <v>61</v>
      </c>
      <c r="D168" s="1"/>
      <c r="E168" s="1"/>
      <c r="F168" s="7" t="s">
        <v>446</v>
      </c>
      <c r="G168" s="1"/>
      <c r="H168" s="1"/>
      <c r="I168" s="145" t="s">
        <v>512</v>
      </c>
      <c r="J168" s="116" t="s">
        <v>400</v>
      </c>
      <c r="K168" s="127" t="s">
        <v>544</v>
      </c>
      <c r="L168" s="127" t="s">
        <v>548</v>
      </c>
      <c r="M168" s="127" t="s">
        <v>545</v>
      </c>
      <c r="N168" s="127" t="s">
        <v>546</v>
      </c>
      <c r="O168" s="127" t="s">
        <v>547</v>
      </c>
      <c r="P168" s="116" t="s">
        <v>396</v>
      </c>
      <c r="Q168" s="1"/>
      <c r="R168" s="1"/>
      <c r="S168" s="1"/>
      <c r="T168" s="1"/>
      <c r="U168" s="1"/>
      <c r="V168" s="1"/>
      <c r="W168" s="1"/>
    </row>
    <row r="169" spans="2:23" ht="12.75" hidden="1" customHeight="1">
      <c r="B169" s="1"/>
      <c r="C169" s="6" t="s">
        <v>62</v>
      </c>
      <c r="D169" s="1"/>
      <c r="E169" s="1"/>
      <c r="F169" s="1"/>
      <c r="G169" s="1"/>
      <c r="H169" s="1"/>
      <c r="I169" s="146"/>
      <c r="J169" s="117"/>
      <c r="K169" s="128"/>
      <c r="L169" s="128"/>
      <c r="M169" s="128"/>
      <c r="N169" s="128"/>
      <c r="O169" s="128"/>
      <c r="P169" s="117"/>
      <c r="Q169" s="1"/>
      <c r="R169" s="1"/>
      <c r="S169" s="1"/>
      <c r="T169" s="1"/>
      <c r="U169" s="1"/>
      <c r="V169" s="1"/>
      <c r="W169" s="1"/>
    </row>
    <row r="170" spans="2:23" ht="12.75" hidden="1" customHeight="1">
      <c r="B170" s="1"/>
      <c r="C170" s="6" t="s">
        <v>63</v>
      </c>
      <c r="D170" s="1"/>
      <c r="E170" s="1"/>
      <c r="F170" s="1"/>
      <c r="G170" s="1"/>
      <c r="H170" s="1"/>
      <c r="I170" s="147"/>
      <c r="J170" s="118"/>
      <c r="K170" s="129"/>
      <c r="L170" s="129"/>
      <c r="M170" s="129"/>
      <c r="N170" s="129"/>
      <c r="O170" s="129"/>
      <c r="P170" s="118"/>
      <c r="Q170" s="1"/>
      <c r="R170" s="1"/>
      <c r="S170" s="1"/>
      <c r="T170" s="1"/>
      <c r="U170" s="1"/>
      <c r="V170" s="1"/>
      <c r="W170" s="1"/>
    </row>
    <row r="171" spans="2:23" ht="12.75" hidden="1" customHeight="1">
      <c r="B171" s="1"/>
      <c r="C171" s="6" t="s">
        <v>64</v>
      </c>
      <c r="D171" s="1"/>
      <c r="E171" s="1"/>
      <c r="F171" s="37" t="s">
        <v>469</v>
      </c>
      <c r="G171" s="1"/>
      <c r="H171" s="1"/>
      <c r="I171" s="25" t="s">
        <v>494</v>
      </c>
      <c r="J171" s="24">
        <f>IF(L45="I - Diritti umani",1,0)</f>
        <v>0</v>
      </c>
      <c r="K171" s="24">
        <f>IF(L45="II - Sviluppo sostenibile",1,0)</f>
        <v>0</v>
      </c>
      <c r="L171" s="24">
        <f>IF(L45="III - Salute, sicurezza e benessere",1,0)</f>
        <v>0</v>
      </c>
      <c r="M171" s="24">
        <f>IF(L45="IV - Progresso e innovazione tecnologica",1,0)</f>
        <v>0</v>
      </c>
      <c r="N171" s="24">
        <f>IF(L45="V - Culture e società in trasformazione",1,0)</f>
        <v>0</v>
      </c>
      <c r="O171" s="24">
        <f>IF(L45="VI -  Economia, impresa, mercati e PA",1,0)</f>
        <v>0</v>
      </c>
      <c r="P171" s="24">
        <f t="shared" ref="P171:P180" si="62">IF(L45="Altro",1,0)</f>
        <v>0</v>
      </c>
      <c r="Q171" s="1"/>
      <c r="R171" s="1"/>
      <c r="S171" s="1"/>
      <c r="T171" s="1"/>
      <c r="U171" s="1"/>
      <c r="V171" s="1"/>
      <c r="W171" s="1"/>
    </row>
    <row r="172" spans="2:23" ht="12.75" hidden="1" customHeight="1">
      <c r="B172" s="1"/>
      <c r="C172" s="6" t="s">
        <v>65</v>
      </c>
      <c r="D172" s="1"/>
      <c r="E172" s="1"/>
      <c r="F172" s="7" t="s">
        <v>531</v>
      </c>
      <c r="G172" s="1"/>
      <c r="H172" s="1"/>
      <c r="I172" s="25" t="s">
        <v>495</v>
      </c>
      <c r="J172" s="24">
        <f t="shared" ref="J172:J179" si="63">IF(L46="I - Diritti umani",1,0)</f>
        <v>0</v>
      </c>
      <c r="K172" s="24">
        <f t="shared" ref="K172:K180" si="64">IF(L46="II - Sviluppo sostenibile",1,0)</f>
        <v>0</v>
      </c>
      <c r="L172" s="24">
        <f t="shared" ref="L172:L180" si="65">IF(L46="III - Salute, sicurezza e benessere",1,0)</f>
        <v>0</v>
      </c>
      <c r="M172" s="24">
        <f t="shared" ref="M172:M180" si="66">IF(L46="IV - Progresso e innovazione tecnologica",1,0)</f>
        <v>0</v>
      </c>
      <c r="N172" s="24">
        <f t="shared" ref="N172:N180" si="67">IF(L46="V - Culture e società in trasformazione",1,0)</f>
        <v>0</v>
      </c>
      <c r="O172" s="24">
        <f t="shared" ref="O172:O180" si="68">IF(L46="VI -  Economia, impresa, mercati e PA",1,0)</f>
        <v>0</v>
      </c>
      <c r="P172" s="24">
        <f t="shared" si="62"/>
        <v>0</v>
      </c>
      <c r="Q172" s="1"/>
      <c r="R172" s="1"/>
      <c r="S172" s="1"/>
      <c r="T172" s="1"/>
      <c r="U172" s="1"/>
      <c r="V172" s="1"/>
      <c r="W172" s="1"/>
    </row>
    <row r="173" spans="2:23" ht="12.75" hidden="1" customHeight="1">
      <c r="B173" s="1"/>
      <c r="C173" s="6" t="s">
        <v>66</v>
      </c>
      <c r="D173" s="1"/>
      <c r="E173" s="1"/>
      <c r="F173" s="7" t="s">
        <v>532</v>
      </c>
      <c r="G173" s="1"/>
      <c r="H173" s="1"/>
      <c r="I173" s="25" t="s">
        <v>496</v>
      </c>
      <c r="J173" s="24">
        <f t="shared" si="63"/>
        <v>0</v>
      </c>
      <c r="K173" s="24">
        <f t="shared" si="64"/>
        <v>0</v>
      </c>
      <c r="L173" s="24">
        <f t="shared" si="65"/>
        <v>0</v>
      </c>
      <c r="M173" s="24">
        <f t="shared" si="66"/>
        <v>0</v>
      </c>
      <c r="N173" s="24">
        <f t="shared" si="67"/>
        <v>0</v>
      </c>
      <c r="O173" s="24">
        <f t="shared" si="68"/>
        <v>0</v>
      </c>
      <c r="P173" s="24">
        <f t="shared" si="62"/>
        <v>0</v>
      </c>
      <c r="Q173" s="1"/>
      <c r="R173" s="1"/>
      <c r="S173" s="1"/>
      <c r="T173" s="1"/>
      <c r="U173" s="1"/>
      <c r="V173" s="1"/>
      <c r="W173" s="1"/>
    </row>
    <row r="174" spans="2:23" ht="12.75" hidden="1" customHeight="1">
      <c r="B174" s="1"/>
      <c r="C174" s="6" t="s">
        <v>67</v>
      </c>
      <c r="D174" s="1"/>
      <c r="E174" s="1"/>
      <c r="F174" s="7" t="s">
        <v>533</v>
      </c>
      <c r="G174" s="1"/>
      <c r="H174" s="1"/>
      <c r="I174" s="25" t="s">
        <v>497</v>
      </c>
      <c r="J174" s="24">
        <f t="shared" si="63"/>
        <v>0</v>
      </c>
      <c r="K174" s="24">
        <f t="shared" si="64"/>
        <v>0</v>
      </c>
      <c r="L174" s="24">
        <f t="shared" si="65"/>
        <v>0</v>
      </c>
      <c r="M174" s="24">
        <f t="shared" si="66"/>
        <v>0</v>
      </c>
      <c r="N174" s="24">
        <f t="shared" si="67"/>
        <v>0</v>
      </c>
      <c r="O174" s="24">
        <f t="shared" si="68"/>
        <v>0</v>
      </c>
      <c r="P174" s="24">
        <f t="shared" si="62"/>
        <v>0</v>
      </c>
      <c r="Q174" s="1"/>
      <c r="R174" s="1"/>
      <c r="S174" s="1"/>
      <c r="T174" s="1"/>
      <c r="U174" s="1"/>
      <c r="V174" s="1"/>
      <c r="W174" s="1"/>
    </row>
    <row r="175" spans="2:23" ht="12.75" hidden="1" customHeight="1">
      <c r="B175" s="1"/>
      <c r="C175" s="6" t="s">
        <v>68</v>
      </c>
      <c r="D175" s="1"/>
      <c r="E175" s="1"/>
      <c r="F175" s="7" t="s">
        <v>534</v>
      </c>
      <c r="G175" s="1"/>
      <c r="H175" s="1"/>
      <c r="I175" s="25" t="s">
        <v>498</v>
      </c>
      <c r="J175" s="24">
        <f t="shared" si="63"/>
        <v>0</v>
      </c>
      <c r="K175" s="24">
        <f t="shared" si="64"/>
        <v>0</v>
      </c>
      <c r="L175" s="24">
        <f t="shared" si="65"/>
        <v>0</v>
      </c>
      <c r="M175" s="24">
        <f t="shared" si="66"/>
        <v>0</v>
      </c>
      <c r="N175" s="24">
        <f t="shared" si="67"/>
        <v>0</v>
      </c>
      <c r="O175" s="24">
        <f t="shared" si="68"/>
        <v>0</v>
      </c>
      <c r="P175" s="24">
        <f t="shared" si="62"/>
        <v>0</v>
      </c>
      <c r="Q175" s="1"/>
      <c r="R175" s="1"/>
      <c r="S175" s="1"/>
      <c r="T175" s="1"/>
      <c r="U175" s="1"/>
      <c r="V175" s="1"/>
      <c r="W175" s="1"/>
    </row>
    <row r="176" spans="2:23" ht="12.75" hidden="1" customHeight="1">
      <c r="B176" s="1"/>
      <c r="C176" s="6" t="s">
        <v>69</v>
      </c>
      <c r="D176" s="1"/>
      <c r="E176" s="1"/>
      <c r="F176" s="7" t="s">
        <v>535</v>
      </c>
      <c r="G176" s="1"/>
      <c r="H176" s="1"/>
      <c r="I176" s="25" t="s">
        <v>499</v>
      </c>
      <c r="J176" s="24">
        <f t="shared" si="63"/>
        <v>0</v>
      </c>
      <c r="K176" s="24">
        <f t="shared" si="64"/>
        <v>0</v>
      </c>
      <c r="L176" s="24">
        <f t="shared" si="65"/>
        <v>0</v>
      </c>
      <c r="M176" s="24">
        <f t="shared" si="66"/>
        <v>0</v>
      </c>
      <c r="N176" s="24">
        <f t="shared" si="67"/>
        <v>0</v>
      </c>
      <c r="O176" s="24">
        <f t="shared" si="68"/>
        <v>0</v>
      </c>
      <c r="P176" s="24">
        <f t="shared" si="62"/>
        <v>0</v>
      </c>
      <c r="Q176" s="1"/>
      <c r="R176" s="1"/>
      <c r="S176" s="1"/>
      <c r="T176" s="1"/>
      <c r="U176" s="1"/>
      <c r="V176" s="1"/>
      <c r="W176" s="1"/>
    </row>
    <row r="177" spans="2:23" ht="12.75" hidden="1" customHeight="1">
      <c r="B177" s="1"/>
      <c r="C177" s="6" t="s">
        <v>70</v>
      </c>
      <c r="D177" s="1"/>
      <c r="E177" s="1"/>
      <c r="F177" s="7" t="s">
        <v>536</v>
      </c>
      <c r="G177" s="1"/>
      <c r="H177" s="1"/>
      <c r="I177" s="25" t="s">
        <v>500</v>
      </c>
      <c r="J177" s="24">
        <f t="shared" si="63"/>
        <v>0</v>
      </c>
      <c r="K177" s="24">
        <f t="shared" si="64"/>
        <v>0</v>
      </c>
      <c r="L177" s="24">
        <f t="shared" si="65"/>
        <v>0</v>
      </c>
      <c r="M177" s="24">
        <f t="shared" si="66"/>
        <v>0</v>
      </c>
      <c r="N177" s="24">
        <f t="shared" si="67"/>
        <v>0</v>
      </c>
      <c r="O177" s="24">
        <f t="shared" si="68"/>
        <v>0</v>
      </c>
      <c r="P177" s="24">
        <f t="shared" si="62"/>
        <v>0</v>
      </c>
      <c r="Q177" s="1"/>
      <c r="R177" s="1"/>
      <c r="S177" s="1"/>
      <c r="T177" s="1"/>
      <c r="U177" s="1"/>
      <c r="V177" s="1"/>
      <c r="W177" s="1"/>
    </row>
    <row r="178" spans="2:23" ht="12.75" hidden="1" customHeight="1">
      <c r="B178" s="1"/>
      <c r="C178" s="6" t="s">
        <v>71</v>
      </c>
      <c r="D178" s="1"/>
      <c r="E178" s="1"/>
      <c r="F178" s="7" t="s">
        <v>537</v>
      </c>
      <c r="G178" s="1"/>
      <c r="H178" s="1"/>
      <c r="I178" s="25" t="s">
        <v>501</v>
      </c>
      <c r="J178" s="24">
        <f t="shared" si="63"/>
        <v>0</v>
      </c>
      <c r="K178" s="24">
        <f t="shared" si="64"/>
        <v>0</v>
      </c>
      <c r="L178" s="24">
        <f t="shared" si="65"/>
        <v>0</v>
      </c>
      <c r="M178" s="24">
        <f t="shared" si="66"/>
        <v>0</v>
      </c>
      <c r="N178" s="24">
        <f t="shared" si="67"/>
        <v>0</v>
      </c>
      <c r="O178" s="24">
        <f t="shared" si="68"/>
        <v>0</v>
      </c>
      <c r="P178" s="24">
        <f t="shared" si="62"/>
        <v>0</v>
      </c>
      <c r="Q178" s="1"/>
      <c r="R178" s="1"/>
      <c r="S178" s="1"/>
      <c r="T178" s="1"/>
      <c r="U178" s="1"/>
      <c r="V178" s="1"/>
      <c r="W178" s="1"/>
    </row>
    <row r="179" spans="2:23" ht="12.75" hidden="1" customHeight="1">
      <c r="B179" s="1"/>
      <c r="C179" s="6" t="s">
        <v>72</v>
      </c>
      <c r="D179" s="1"/>
      <c r="E179" s="1"/>
      <c r="F179" s="7" t="s">
        <v>538</v>
      </c>
      <c r="G179" s="1"/>
      <c r="H179" s="1"/>
      <c r="I179" s="25" t="s">
        <v>502</v>
      </c>
      <c r="J179" s="24">
        <f t="shared" si="63"/>
        <v>0</v>
      </c>
      <c r="K179" s="24">
        <f t="shared" si="64"/>
        <v>0</v>
      </c>
      <c r="L179" s="24">
        <f t="shared" si="65"/>
        <v>0</v>
      </c>
      <c r="M179" s="24">
        <f t="shared" si="66"/>
        <v>0</v>
      </c>
      <c r="N179" s="24">
        <f t="shared" si="67"/>
        <v>0</v>
      </c>
      <c r="O179" s="24">
        <f t="shared" si="68"/>
        <v>0</v>
      </c>
      <c r="P179" s="24">
        <f t="shared" si="62"/>
        <v>0</v>
      </c>
      <c r="Q179" s="1"/>
      <c r="R179" s="1"/>
      <c r="S179" s="1"/>
      <c r="T179" s="1"/>
      <c r="U179" s="1"/>
      <c r="V179" s="1"/>
      <c r="W179" s="1"/>
    </row>
    <row r="180" spans="2:23" ht="12.75" hidden="1" customHeight="1">
      <c r="B180" s="1"/>
      <c r="C180" s="6" t="s">
        <v>73</v>
      </c>
      <c r="D180" s="1"/>
      <c r="E180" s="1"/>
      <c r="F180" s="7" t="s">
        <v>539</v>
      </c>
      <c r="G180" s="1"/>
      <c r="H180" s="1"/>
      <c r="I180" s="25" t="s">
        <v>503</v>
      </c>
      <c r="J180" s="24">
        <f>IF(L54="I - Diritti umani",1,0)</f>
        <v>0</v>
      </c>
      <c r="K180" s="24">
        <f t="shared" si="64"/>
        <v>0</v>
      </c>
      <c r="L180" s="24">
        <f t="shared" si="65"/>
        <v>0</v>
      </c>
      <c r="M180" s="24">
        <f t="shared" si="66"/>
        <v>0</v>
      </c>
      <c r="N180" s="24">
        <f t="shared" si="67"/>
        <v>0</v>
      </c>
      <c r="O180" s="24">
        <f t="shared" si="68"/>
        <v>0</v>
      </c>
      <c r="P180" s="24">
        <f t="shared" si="62"/>
        <v>0</v>
      </c>
      <c r="Q180" s="1"/>
      <c r="R180" s="1"/>
      <c r="S180" s="1"/>
      <c r="T180" s="1"/>
      <c r="U180" s="1"/>
      <c r="V180" s="1"/>
      <c r="W180" s="1"/>
    </row>
    <row r="181" spans="2:23" ht="12.75" hidden="1" customHeight="1">
      <c r="B181" s="1"/>
      <c r="C181" s="6" t="s">
        <v>74</v>
      </c>
      <c r="D181" s="1"/>
      <c r="E181" s="1"/>
      <c r="F181" s="7" t="s">
        <v>392</v>
      </c>
      <c r="G181" s="1"/>
      <c r="H181" s="1"/>
      <c r="I181" s="26" t="s">
        <v>506</v>
      </c>
      <c r="J181" s="26">
        <f>SUM(J171:J180)</f>
        <v>0</v>
      </c>
      <c r="K181" s="26">
        <f t="shared" ref="K181:P181" si="69">SUM(K171:K180)</f>
        <v>0</v>
      </c>
      <c r="L181" s="26">
        <f t="shared" si="69"/>
        <v>0</v>
      </c>
      <c r="M181" s="26">
        <f t="shared" si="69"/>
        <v>0</v>
      </c>
      <c r="N181" s="26">
        <f t="shared" si="69"/>
        <v>0</v>
      </c>
      <c r="O181" s="26">
        <f t="shared" si="69"/>
        <v>0</v>
      </c>
      <c r="P181" s="26">
        <f t="shared" si="69"/>
        <v>0</v>
      </c>
      <c r="Q181" s="1"/>
      <c r="R181" s="1"/>
      <c r="S181" s="1"/>
      <c r="T181" s="1"/>
      <c r="U181" s="1"/>
      <c r="V181" s="1"/>
      <c r="W181" s="1"/>
    </row>
    <row r="182" spans="2:23" ht="12.75" hidden="1" customHeight="1">
      <c r="B182" s="1"/>
      <c r="C182" s="6" t="s">
        <v>75</v>
      </c>
      <c r="D182" s="1"/>
      <c r="E182" s="1"/>
      <c r="F182" s="7" t="s">
        <v>393</v>
      </c>
      <c r="G182" s="1"/>
      <c r="H182" s="1"/>
      <c r="I182" s="119" t="s">
        <v>516</v>
      </c>
      <c r="J182" s="32">
        <f>SUM(J181:O181)</f>
        <v>0</v>
      </c>
      <c r="P182" s="1"/>
      <c r="Q182" s="1"/>
      <c r="R182" s="1"/>
      <c r="S182" s="1"/>
      <c r="T182" s="1"/>
      <c r="U182" s="1"/>
      <c r="V182" s="1"/>
    </row>
    <row r="183" spans="2:23" ht="12.75" hidden="1" customHeight="1">
      <c r="B183" s="1"/>
      <c r="C183" s="6" t="s">
        <v>76</v>
      </c>
      <c r="D183" s="1"/>
      <c r="E183" s="1"/>
      <c r="F183" s="7" t="s">
        <v>394</v>
      </c>
      <c r="G183" s="1"/>
      <c r="H183" s="1"/>
      <c r="I183" s="12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12.75" hidden="1" customHeight="1">
      <c r="B184" s="1"/>
      <c r="C184" s="6" t="s">
        <v>77</v>
      </c>
      <c r="D184" s="1"/>
      <c r="E184" s="1"/>
      <c r="F184" s="7" t="s">
        <v>395</v>
      </c>
      <c r="G184" s="1"/>
      <c r="H184" s="1"/>
      <c r="I184" s="120"/>
      <c r="P184" s="1"/>
      <c r="Q184" s="1"/>
      <c r="R184" s="1"/>
      <c r="S184" s="1"/>
      <c r="T184" s="1"/>
      <c r="U184" s="1"/>
      <c r="V184" s="1"/>
    </row>
    <row r="185" spans="2:23" ht="12.75" hidden="1" customHeight="1">
      <c r="B185" s="1"/>
      <c r="C185" s="6" t="s">
        <v>78</v>
      </c>
      <c r="D185" s="1"/>
      <c r="E185" s="1"/>
      <c r="F185" s="7" t="s">
        <v>507</v>
      </c>
      <c r="G185" s="1"/>
      <c r="H185" s="1"/>
      <c r="P185" s="1"/>
      <c r="Q185" s="1"/>
      <c r="R185" s="1"/>
      <c r="S185" s="1"/>
      <c r="T185" s="1"/>
      <c r="U185" s="1"/>
      <c r="V185" s="1"/>
    </row>
    <row r="186" spans="2:23" ht="12.75" hidden="1" customHeight="1">
      <c r="B186" s="1"/>
      <c r="C186" s="6" t="s">
        <v>79</v>
      </c>
      <c r="D186" s="1"/>
      <c r="E186" s="1"/>
      <c r="F186" s="7" t="s">
        <v>396</v>
      </c>
      <c r="G186" s="1"/>
      <c r="H186" s="1"/>
      <c r="P186" s="1"/>
      <c r="Q186" s="1"/>
      <c r="R186" s="1"/>
      <c r="S186" s="1"/>
      <c r="T186" s="1"/>
      <c r="U186" s="1"/>
      <c r="V186" s="1"/>
    </row>
    <row r="187" spans="2:23" ht="12.75" hidden="1" customHeight="1">
      <c r="B187" s="1"/>
      <c r="C187" s="6" t="s">
        <v>80</v>
      </c>
      <c r="D187" s="1"/>
      <c r="E187" s="1"/>
      <c r="F187" s="1"/>
      <c r="G187" s="1"/>
      <c r="H187" s="1"/>
      <c r="I187" s="130" t="s">
        <v>491</v>
      </c>
      <c r="J187" s="133" t="s">
        <v>443</v>
      </c>
      <c r="K187" s="133" t="s">
        <v>444</v>
      </c>
      <c r="L187" s="136" t="s">
        <v>445</v>
      </c>
      <c r="M187" s="136" t="s">
        <v>446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3" ht="12.75" hidden="1" customHeight="1">
      <c r="B188" s="1"/>
      <c r="C188" s="6" t="s">
        <v>81</v>
      </c>
      <c r="D188" s="1"/>
      <c r="E188" s="1"/>
      <c r="F188" s="1"/>
      <c r="G188" s="1"/>
      <c r="H188" s="1"/>
      <c r="I188" s="131"/>
      <c r="J188" s="134"/>
      <c r="K188" s="134"/>
      <c r="L188" s="137"/>
      <c r="M188" s="137"/>
      <c r="N188" s="1"/>
      <c r="O188" s="1"/>
      <c r="P188" s="1"/>
      <c r="Q188" s="1"/>
      <c r="R188" s="1"/>
      <c r="S188" s="1"/>
      <c r="T188" s="1"/>
      <c r="U188" s="1"/>
      <c r="V188" s="1"/>
    </row>
    <row r="189" spans="2:23" ht="12.75" hidden="1" customHeight="1">
      <c r="B189" s="1"/>
      <c r="C189" s="6" t="s">
        <v>82</v>
      </c>
      <c r="D189" s="1"/>
      <c r="E189" s="1"/>
      <c r="F189" s="1"/>
      <c r="G189" s="1"/>
      <c r="H189" s="1"/>
      <c r="I189" s="132"/>
      <c r="J189" s="135"/>
      <c r="K189" s="135"/>
      <c r="L189" s="138"/>
      <c r="M189" s="138"/>
      <c r="N189" s="1"/>
      <c r="O189" s="1"/>
      <c r="P189" s="1"/>
      <c r="Q189" s="1"/>
      <c r="R189" s="1"/>
      <c r="S189" s="1"/>
      <c r="T189" s="1"/>
      <c r="U189" s="1"/>
      <c r="V189" s="1"/>
    </row>
    <row r="190" spans="2:23" ht="12.75" hidden="1" customHeight="1">
      <c r="B190" s="1"/>
      <c r="C190" s="6" t="s">
        <v>83</v>
      </c>
      <c r="D190" s="1"/>
      <c r="E190" s="1"/>
      <c r="F190" s="1"/>
      <c r="G190" s="1"/>
      <c r="H190" s="1"/>
      <c r="I190" s="25" t="s">
        <v>494</v>
      </c>
      <c r="J190" s="24">
        <f>IF(F80="Università italiane",1,0)</f>
        <v>0</v>
      </c>
      <c r="K190" s="24">
        <f>IF(F80="Università straniere",1,0)</f>
        <v>0</v>
      </c>
      <c r="L190" s="24">
        <f>IF(F80="Associazioni o altri Enti italiani",1,0)</f>
        <v>0</v>
      </c>
      <c r="M190" s="24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3" ht="12.75" hidden="1" customHeight="1">
      <c r="B191" s="1"/>
      <c r="C191" s="6" t="s">
        <v>84</v>
      </c>
      <c r="D191" s="1"/>
      <c r="E191" s="1"/>
      <c r="F191" s="1"/>
      <c r="G191" s="1"/>
      <c r="H191" s="1"/>
      <c r="I191" s="25" t="s">
        <v>495</v>
      </c>
      <c r="J191" s="24">
        <f>IF(F81="Università italiane",1,0)</f>
        <v>0</v>
      </c>
      <c r="K191" s="24">
        <f>IF(F81="Università straniere",1,0)</f>
        <v>0</v>
      </c>
      <c r="L191" s="24">
        <f>IF(F81="Associazioni o altri Enti italiani",1,0)</f>
        <v>0</v>
      </c>
      <c r="M191" s="24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3" ht="12.75" hidden="1" customHeight="1">
      <c r="B192" s="1"/>
      <c r="C192" s="6" t="s">
        <v>85</v>
      </c>
      <c r="D192" s="1"/>
      <c r="E192" s="1"/>
      <c r="F192" s="1"/>
      <c r="G192" s="1"/>
      <c r="H192" s="1"/>
      <c r="I192" s="25" t="s">
        <v>496</v>
      </c>
      <c r="J192" s="24">
        <f>IF(F82="Università italiane",1,0)</f>
        <v>0</v>
      </c>
      <c r="K192" s="24">
        <f>IF(F82="Università straniere",1,0)</f>
        <v>0</v>
      </c>
      <c r="L192" s="24">
        <f>IF(F82="Associazioni o altri Enti italiani",1,0)</f>
        <v>0</v>
      </c>
      <c r="M192" s="24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3" ht="12.75" hidden="1" customHeight="1">
      <c r="B193" s="1"/>
      <c r="C193" s="6" t="s">
        <v>86</v>
      </c>
      <c r="D193" s="1"/>
      <c r="E193" s="1"/>
      <c r="F193" s="1"/>
      <c r="G193" s="1"/>
      <c r="H193" s="1"/>
      <c r="I193" s="25" t="s">
        <v>497</v>
      </c>
      <c r="J193" s="24">
        <f>IF(F83="Università italiane",1,0)</f>
        <v>0</v>
      </c>
      <c r="K193" s="24">
        <f>IF(F83="Università straniere",1,0)</f>
        <v>0</v>
      </c>
      <c r="L193" s="24">
        <f>IF(F83="Associazioni o altri Enti italiani",1,0)</f>
        <v>0</v>
      </c>
      <c r="M193" s="24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3" ht="12.75" hidden="1" customHeight="1">
      <c r="B194" s="1"/>
      <c r="C194" s="6" t="s">
        <v>87</v>
      </c>
      <c r="D194" s="1"/>
      <c r="E194" s="1"/>
      <c r="F194" s="1"/>
      <c r="G194" s="1"/>
      <c r="H194" s="1"/>
      <c r="I194" s="25" t="s">
        <v>498</v>
      </c>
      <c r="J194" s="24">
        <f>IF(F84="Università italiane",1,0)</f>
        <v>0</v>
      </c>
      <c r="K194" s="24">
        <f>IF(F84="Università straniere",1,0)</f>
        <v>0</v>
      </c>
      <c r="L194" s="24">
        <f>IF(F84="Associazioni o altri Enti italiani",1,0)</f>
        <v>0</v>
      </c>
      <c r="M194" s="24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3" ht="12.75" hidden="1" customHeight="1">
      <c r="B195" s="1"/>
      <c r="C195" s="6" t="s">
        <v>88</v>
      </c>
      <c r="D195" s="1"/>
      <c r="E195" s="1"/>
      <c r="F195" s="1"/>
      <c r="G195" s="1"/>
      <c r="H195" s="1"/>
      <c r="I195" s="26" t="s">
        <v>506</v>
      </c>
      <c r="J195" s="26">
        <f>SUM(J190:J194)</f>
        <v>0</v>
      </c>
      <c r="K195" s="26">
        <f>SUM(K190:K194)</f>
        <v>0</v>
      </c>
      <c r="L195" s="26">
        <f>SUM(L190:L194)</f>
        <v>0</v>
      </c>
      <c r="M195" s="26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3" ht="12.75" hidden="1" customHeight="1">
      <c r="B196" s="1"/>
      <c r="C196" s="6" t="s">
        <v>89</v>
      </c>
      <c r="D196" s="1"/>
      <c r="E196" s="1"/>
      <c r="F196" s="1"/>
      <c r="G196" s="1"/>
      <c r="H196" s="1"/>
      <c r="I196" s="31" t="s">
        <v>517</v>
      </c>
      <c r="J196" s="32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3" ht="12.75" hidden="1" customHeight="1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3" ht="12.75" hidden="1" customHeight="1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3" ht="12.75" hidden="1" customHeight="1">
      <c r="B199" s="1"/>
      <c r="C199" s="6" t="s">
        <v>92</v>
      </c>
      <c r="D199" s="1"/>
      <c r="E199" s="1"/>
      <c r="F199" s="1"/>
      <c r="G199" s="1"/>
      <c r="H199" s="1"/>
      <c r="I199" s="33" t="s">
        <v>491</v>
      </c>
      <c r="J199" s="116" t="s">
        <v>400</v>
      </c>
      <c r="K199" s="127" t="s">
        <v>544</v>
      </c>
      <c r="L199" s="127" t="s">
        <v>548</v>
      </c>
      <c r="M199" s="127" t="s">
        <v>545</v>
      </c>
      <c r="N199" s="127" t="s">
        <v>546</v>
      </c>
      <c r="O199" s="127" t="s">
        <v>547</v>
      </c>
      <c r="P199" s="116" t="s">
        <v>396</v>
      </c>
      <c r="Q199" s="1"/>
      <c r="R199" s="1"/>
      <c r="S199" s="1"/>
      <c r="T199" s="1"/>
      <c r="U199" s="1"/>
      <c r="V199" s="1"/>
      <c r="W199" s="1"/>
    </row>
    <row r="200" spans="2:23" ht="12.75" hidden="1" customHeight="1">
      <c r="B200" s="1"/>
      <c r="C200" s="6" t="s">
        <v>93</v>
      </c>
      <c r="D200" s="1"/>
      <c r="E200" s="1"/>
      <c r="F200" s="1"/>
      <c r="G200" s="1"/>
      <c r="H200" s="1"/>
      <c r="I200" s="44"/>
      <c r="J200" s="117"/>
      <c r="K200" s="128"/>
      <c r="L200" s="128"/>
      <c r="M200" s="128"/>
      <c r="N200" s="128"/>
      <c r="O200" s="128"/>
      <c r="P200" s="117"/>
      <c r="Q200" s="1"/>
      <c r="R200" s="1"/>
      <c r="S200" s="1"/>
      <c r="T200" s="1"/>
      <c r="U200" s="1"/>
      <c r="V200" s="1"/>
      <c r="W200" s="1"/>
    </row>
    <row r="201" spans="2:23" ht="12.75" hidden="1" customHeight="1">
      <c r="B201" s="1"/>
      <c r="C201" s="6" t="s">
        <v>94</v>
      </c>
      <c r="D201" s="1"/>
      <c r="E201" s="1"/>
      <c r="F201" s="1"/>
      <c r="G201" s="1"/>
      <c r="H201" s="1"/>
      <c r="I201" s="45"/>
      <c r="J201" s="118"/>
      <c r="K201" s="129"/>
      <c r="L201" s="129"/>
      <c r="M201" s="129"/>
      <c r="N201" s="129"/>
      <c r="O201" s="129"/>
      <c r="P201" s="118"/>
      <c r="Q201" s="1"/>
      <c r="R201" s="1"/>
      <c r="S201" s="1"/>
      <c r="T201" s="1"/>
      <c r="U201" s="1"/>
      <c r="V201" s="1"/>
      <c r="W201" s="1"/>
    </row>
    <row r="202" spans="2:23" ht="12.75" hidden="1" customHeight="1">
      <c r="B202" s="1"/>
      <c r="C202" s="6" t="s">
        <v>95</v>
      </c>
      <c r="D202" s="1"/>
      <c r="E202" s="1"/>
      <c r="F202" s="1"/>
      <c r="G202" s="1"/>
      <c r="H202" s="1"/>
      <c r="I202" s="25" t="s">
        <v>494</v>
      </c>
      <c r="J202" s="24">
        <f>IF(G80="I - Diritti umani",1,0)</f>
        <v>0</v>
      </c>
      <c r="K202" s="24">
        <f>IF(G80="II - Salute, sicurezza e benessere",1,0)</f>
        <v>0</v>
      </c>
      <c r="L202" s="24">
        <f>IF(G80="III - Progresso e innovazione tecnologica",1,0)</f>
        <v>0</v>
      </c>
      <c r="M202" s="24">
        <f>IF(G80="IV - Culture e società in trasformazione",1,0)</f>
        <v>0</v>
      </c>
      <c r="N202" s="24">
        <f>IF(G80="V - Imprese, mercati e PA",1,0)</f>
        <v>0</v>
      </c>
      <c r="O202" s="24">
        <f>IF(G80="VI -  Sviluppo sostenibile",1,0)</f>
        <v>0</v>
      </c>
      <c r="P202" s="24">
        <f>IF(G80="Altro",1,0)</f>
        <v>0</v>
      </c>
      <c r="Q202" s="1"/>
      <c r="R202" s="1"/>
      <c r="S202" s="1"/>
      <c r="T202" s="1"/>
      <c r="U202" s="1"/>
      <c r="V202" s="1"/>
      <c r="W202" s="1"/>
    </row>
    <row r="203" spans="2:23" ht="12.75" hidden="1" customHeight="1">
      <c r="B203" s="1"/>
      <c r="C203" s="6" t="s">
        <v>96</v>
      </c>
      <c r="D203" s="1"/>
      <c r="E203" s="1"/>
      <c r="F203" s="1"/>
      <c r="G203" s="1"/>
      <c r="H203" s="1"/>
      <c r="I203" s="25" t="s">
        <v>495</v>
      </c>
      <c r="J203" s="24">
        <f t="shared" ref="J203:J206" si="70">IF(G81="I - Diritti umani",1,0)</f>
        <v>0</v>
      </c>
      <c r="K203" s="24">
        <f t="shared" ref="K203:K206" si="71">IF(G81="II - Salute, sicurezza e benessere",1,0)</f>
        <v>0</v>
      </c>
      <c r="L203" s="24">
        <f>IF(G81="III - Progresso e innovazione tecnologica",1,0)</f>
        <v>0</v>
      </c>
      <c r="M203" s="24">
        <f t="shared" ref="M203:M206" si="72">IF(G81="IV - Culture e società in trasformazione",1,0)</f>
        <v>0</v>
      </c>
      <c r="N203" s="24">
        <f t="shared" ref="N203:N206" si="73">IF(G81="V - Imprese, mercati e PA",1,0)</f>
        <v>0</v>
      </c>
      <c r="O203" s="24">
        <f t="shared" ref="O203:O206" si="74">IF(G81="VI -  Sviluppo sostenibile",1,0)</f>
        <v>0</v>
      </c>
      <c r="P203" s="24">
        <f t="shared" ref="P203:P206" si="75">IF(G81="Altro",1,0)</f>
        <v>0</v>
      </c>
      <c r="Q203" s="1"/>
      <c r="R203" s="1"/>
      <c r="S203" s="1"/>
      <c r="T203" s="1"/>
      <c r="U203" s="1"/>
      <c r="V203" s="1"/>
      <c r="W203" s="1"/>
    </row>
    <row r="204" spans="2:23" ht="12.75" hidden="1" customHeight="1">
      <c r="B204" s="1"/>
      <c r="C204" s="6" t="s">
        <v>97</v>
      </c>
      <c r="D204" s="1"/>
      <c r="E204" s="1"/>
      <c r="F204" s="1"/>
      <c r="G204" s="1"/>
      <c r="H204" s="1"/>
      <c r="I204" s="25" t="s">
        <v>496</v>
      </c>
      <c r="J204" s="24">
        <f t="shared" si="70"/>
        <v>0</v>
      </c>
      <c r="K204" s="24">
        <f t="shared" si="71"/>
        <v>0</v>
      </c>
      <c r="L204" s="24">
        <f>IF(G82="III - Progresso e innovazione tecnologica",1,0)</f>
        <v>0</v>
      </c>
      <c r="M204" s="24">
        <f t="shared" si="72"/>
        <v>0</v>
      </c>
      <c r="N204" s="24">
        <f t="shared" si="73"/>
        <v>0</v>
      </c>
      <c r="O204" s="24">
        <f t="shared" si="74"/>
        <v>0</v>
      </c>
      <c r="P204" s="24">
        <f t="shared" si="75"/>
        <v>0</v>
      </c>
      <c r="Q204" s="1"/>
      <c r="R204" s="1"/>
      <c r="S204" s="1"/>
      <c r="T204" s="1"/>
      <c r="U204" s="1"/>
      <c r="V204" s="1"/>
      <c r="W204" s="1"/>
    </row>
    <row r="205" spans="2:23" ht="12.75" hidden="1" customHeight="1">
      <c r="B205" s="1"/>
      <c r="C205" s="6" t="s">
        <v>98</v>
      </c>
      <c r="D205" s="1"/>
      <c r="E205" s="1"/>
      <c r="F205" s="1"/>
      <c r="G205" s="1"/>
      <c r="H205" s="1"/>
      <c r="I205" s="25" t="s">
        <v>497</v>
      </c>
      <c r="J205" s="24">
        <f t="shared" si="70"/>
        <v>0</v>
      </c>
      <c r="K205" s="24">
        <f t="shared" si="71"/>
        <v>0</v>
      </c>
      <c r="L205" s="24">
        <f>IF(G83="III - Progresso e innovazione tecnologica",1,0)</f>
        <v>0</v>
      </c>
      <c r="M205" s="24">
        <f t="shared" si="72"/>
        <v>0</v>
      </c>
      <c r="N205" s="24">
        <f t="shared" si="73"/>
        <v>0</v>
      </c>
      <c r="O205" s="24">
        <f t="shared" si="74"/>
        <v>0</v>
      </c>
      <c r="P205" s="24">
        <f t="shared" si="75"/>
        <v>0</v>
      </c>
      <c r="Q205" s="1"/>
      <c r="R205" s="1"/>
      <c r="S205" s="1"/>
      <c r="T205" s="1"/>
      <c r="U205" s="1"/>
      <c r="V205" s="1"/>
      <c r="W205" s="1"/>
    </row>
    <row r="206" spans="2:23" ht="12.75" hidden="1" customHeight="1">
      <c r="B206" s="1"/>
      <c r="C206" s="6" t="s">
        <v>99</v>
      </c>
      <c r="D206" s="1"/>
      <c r="E206" s="1"/>
      <c r="F206" s="1"/>
      <c r="G206" s="1"/>
      <c r="H206" s="1"/>
      <c r="I206" s="25" t="s">
        <v>498</v>
      </c>
      <c r="J206" s="24">
        <f t="shared" si="70"/>
        <v>0</v>
      </c>
      <c r="K206" s="24">
        <f t="shared" si="71"/>
        <v>0</v>
      </c>
      <c r="L206" s="24">
        <f>IF(G84="III - Progresso e innovazione tecnologica",1,0)</f>
        <v>0</v>
      </c>
      <c r="M206" s="24">
        <f t="shared" si="72"/>
        <v>0</v>
      </c>
      <c r="N206" s="24">
        <f t="shared" si="73"/>
        <v>0</v>
      </c>
      <c r="O206" s="24">
        <f t="shared" si="74"/>
        <v>0</v>
      </c>
      <c r="P206" s="24">
        <f t="shared" si="75"/>
        <v>0</v>
      </c>
      <c r="Q206" s="1"/>
      <c r="R206" s="1"/>
      <c r="S206" s="1"/>
      <c r="T206" s="1"/>
      <c r="U206" s="1"/>
      <c r="V206" s="1"/>
      <c r="W206" s="1"/>
    </row>
    <row r="207" spans="2:23" ht="12.75" hidden="1" customHeight="1">
      <c r="B207" s="1"/>
      <c r="C207" s="6" t="s">
        <v>100</v>
      </c>
      <c r="D207" s="1"/>
      <c r="E207" s="1"/>
      <c r="F207" s="1"/>
      <c r="G207" s="1"/>
      <c r="H207" s="1"/>
      <c r="I207" s="26" t="s">
        <v>506</v>
      </c>
      <c r="J207" s="26">
        <f>SUM(J202:J206)</f>
        <v>0</v>
      </c>
      <c r="K207" s="26">
        <f t="shared" ref="K207" si="76">SUM(K202:K206)</f>
        <v>0</v>
      </c>
      <c r="L207" s="26">
        <f>SUM(L202:L206)</f>
        <v>0</v>
      </c>
      <c r="M207" s="26">
        <f t="shared" ref="M207:P207" si="77">SUM(M202:M206)</f>
        <v>0</v>
      </c>
      <c r="N207" s="26">
        <f t="shared" si="77"/>
        <v>0</v>
      </c>
      <c r="O207" s="26">
        <f t="shared" si="77"/>
        <v>0</v>
      </c>
      <c r="P207" s="26">
        <f t="shared" si="77"/>
        <v>0</v>
      </c>
      <c r="Q207" s="1"/>
      <c r="R207" s="1"/>
      <c r="S207" s="1"/>
      <c r="T207" s="1"/>
      <c r="U207" s="1"/>
      <c r="V207" s="1"/>
      <c r="W207" s="1"/>
    </row>
    <row r="208" spans="2:23" ht="12.75" hidden="1" customHeight="1">
      <c r="B208" s="1"/>
      <c r="C208" s="6" t="s">
        <v>101</v>
      </c>
      <c r="D208" s="1"/>
      <c r="E208" s="1"/>
      <c r="F208" s="1"/>
      <c r="G208" s="1"/>
      <c r="H208" s="1"/>
      <c r="I208" s="119" t="s">
        <v>518</v>
      </c>
      <c r="J208" s="32">
        <f>SUM(J207:O207)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>
      <c r="B209" s="1"/>
      <c r="C209" s="6" t="s">
        <v>102</v>
      </c>
      <c r="D209" s="1"/>
      <c r="E209" s="1"/>
      <c r="F209" s="1"/>
      <c r="G209" s="1"/>
      <c r="H209" s="1"/>
      <c r="I209" s="1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>
      <c r="B210" s="1"/>
      <c r="C210" s="6" t="s">
        <v>103</v>
      </c>
      <c r="D210" s="1"/>
      <c r="E210" s="1"/>
      <c r="F210" s="1"/>
      <c r="G210" s="1"/>
      <c r="H210" s="1"/>
      <c r="I210" s="12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>
      <c r="B213" s="1"/>
      <c r="C213" s="6" t="s">
        <v>106</v>
      </c>
      <c r="D213" s="1"/>
      <c r="E213" s="1"/>
      <c r="F213" s="1"/>
      <c r="G213" s="1"/>
      <c r="H213" s="1"/>
      <c r="I213" s="121" t="s">
        <v>489</v>
      </c>
      <c r="J213" s="103" t="s">
        <v>436</v>
      </c>
      <c r="K213" s="103" t="s">
        <v>437</v>
      </c>
      <c r="L213" s="124" t="s">
        <v>438</v>
      </c>
      <c r="M213" s="124" t="s">
        <v>521</v>
      </c>
      <c r="N213" s="124" t="s">
        <v>439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>
      <c r="B214" s="1"/>
      <c r="C214" s="6" t="s">
        <v>107</v>
      </c>
      <c r="D214" s="1"/>
      <c r="E214" s="1"/>
      <c r="F214" s="1"/>
      <c r="G214" s="1"/>
      <c r="H214" s="1"/>
      <c r="I214" s="122"/>
      <c r="J214" s="104"/>
      <c r="K214" s="104"/>
      <c r="L214" s="125"/>
      <c r="M214" s="125"/>
      <c r="N214" s="125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>
      <c r="B215" s="1"/>
      <c r="C215" s="6" t="s">
        <v>108</v>
      </c>
      <c r="D215" s="1"/>
      <c r="E215" s="1"/>
      <c r="F215" s="1"/>
      <c r="G215" s="1"/>
      <c r="H215" s="1"/>
      <c r="I215" s="123"/>
      <c r="J215" s="105"/>
      <c r="K215" s="105"/>
      <c r="L215" s="126"/>
      <c r="M215" s="126"/>
      <c r="N215" s="126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>
      <c r="B216" s="1"/>
      <c r="C216" s="6" t="s">
        <v>109</v>
      </c>
      <c r="D216" s="1"/>
      <c r="E216" s="1"/>
      <c r="F216" s="1"/>
      <c r="G216" s="1"/>
      <c r="H216" s="1"/>
      <c r="I216" s="25" t="s">
        <v>494</v>
      </c>
      <c r="J216" s="24">
        <f>IF(F64="Componente del Comitato Scientifico",1,0)</f>
        <v>0</v>
      </c>
      <c r="K216" s="24">
        <f>IF(F64="Componente del Comitato di redazione",1,0)</f>
        <v>0</v>
      </c>
      <c r="L216" s="24">
        <f>IF(F64="Direttore Scientifico",1,0)</f>
        <v>0</v>
      </c>
      <c r="M216" s="24">
        <f>IF(F64="Componente del Comitato Direttivo",1,0)</f>
        <v>0</v>
      </c>
      <c r="N216" s="24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>
      <c r="B217" s="1"/>
      <c r="C217" s="6" t="s">
        <v>110</v>
      </c>
      <c r="D217" s="1"/>
      <c r="E217" s="1"/>
      <c r="F217" s="1"/>
      <c r="G217" s="1"/>
      <c r="H217" s="1"/>
      <c r="I217" s="25" t="s">
        <v>495</v>
      </c>
      <c r="J217" s="24">
        <f t="shared" ref="J217:J220" si="78">IF(F65="Componente del Comitato Scientifico",1,0)</f>
        <v>0</v>
      </c>
      <c r="K217" s="24">
        <f t="shared" ref="K217:K220" si="79">IF(F65="Componente del Comitato di redazione",1,0)</f>
        <v>0</v>
      </c>
      <c r="L217" s="24">
        <f t="shared" ref="L217:L220" si="80">IF(F65="Direttore Scientifico",1,0)</f>
        <v>0</v>
      </c>
      <c r="M217" s="24">
        <f t="shared" ref="M217:M220" si="81">IF(F65="Componente del Comitato Direttivo",1,0)</f>
        <v>0</v>
      </c>
      <c r="N217" s="24">
        <f t="shared" ref="N217:N220" si="82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>
      <c r="B218" s="1"/>
      <c r="C218" s="6" t="s">
        <v>111</v>
      </c>
      <c r="D218" s="1"/>
      <c r="E218" s="1"/>
      <c r="F218" s="1"/>
      <c r="G218" s="1"/>
      <c r="H218" s="1"/>
      <c r="I218" s="25" t="s">
        <v>496</v>
      </c>
      <c r="J218" s="24">
        <f t="shared" si="78"/>
        <v>0</v>
      </c>
      <c r="K218" s="24">
        <f t="shared" si="79"/>
        <v>0</v>
      </c>
      <c r="L218" s="24">
        <f t="shared" si="80"/>
        <v>0</v>
      </c>
      <c r="M218" s="24">
        <f t="shared" si="81"/>
        <v>0</v>
      </c>
      <c r="N218" s="24">
        <f t="shared" si="82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>
      <c r="B219" s="1"/>
      <c r="C219" s="6" t="s">
        <v>112</v>
      </c>
      <c r="D219" s="1"/>
      <c r="E219" s="1"/>
      <c r="F219" s="1"/>
      <c r="G219" s="1"/>
      <c r="H219" s="1"/>
      <c r="I219" s="25" t="s">
        <v>497</v>
      </c>
      <c r="J219" s="24">
        <f t="shared" si="78"/>
        <v>0</v>
      </c>
      <c r="K219" s="24">
        <f t="shared" si="79"/>
        <v>0</v>
      </c>
      <c r="L219" s="24">
        <f t="shared" si="80"/>
        <v>0</v>
      </c>
      <c r="M219" s="24">
        <f t="shared" si="81"/>
        <v>0</v>
      </c>
      <c r="N219" s="24">
        <f t="shared" si="82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>
      <c r="B220" s="1"/>
      <c r="C220" s="6" t="s">
        <v>113</v>
      </c>
      <c r="D220" s="1"/>
      <c r="E220" s="1"/>
      <c r="F220" s="1"/>
      <c r="G220" s="1"/>
      <c r="H220" s="1"/>
      <c r="I220" s="25" t="s">
        <v>498</v>
      </c>
      <c r="J220" s="24">
        <f t="shared" si="78"/>
        <v>0</v>
      </c>
      <c r="K220" s="24">
        <f t="shared" si="79"/>
        <v>0</v>
      </c>
      <c r="L220" s="24">
        <f t="shared" si="80"/>
        <v>0</v>
      </c>
      <c r="M220" s="24">
        <f t="shared" si="81"/>
        <v>0</v>
      </c>
      <c r="N220" s="24">
        <f t="shared" si="82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>
      <c r="B221" s="1"/>
      <c r="C221" s="6" t="s">
        <v>114</v>
      </c>
      <c r="D221" s="1"/>
      <c r="E221" s="1"/>
      <c r="F221" s="1"/>
      <c r="G221" s="1"/>
      <c r="H221" s="1"/>
      <c r="I221" s="26" t="s">
        <v>506</v>
      </c>
      <c r="J221" s="26">
        <f>SUM(J216:J220)</f>
        <v>0</v>
      </c>
      <c r="K221" s="26">
        <f>SUM(K216:K220)</f>
        <v>0</v>
      </c>
      <c r="L221" s="26">
        <f>SUM(L216:L220)</f>
        <v>0</v>
      </c>
      <c r="M221" s="26">
        <f>SUM(M216:M220)</f>
        <v>0</v>
      </c>
      <c r="N221" s="26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>
      <c r="B222" s="1"/>
      <c r="C222" s="6" t="s">
        <v>115</v>
      </c>
      <c r="D222" s="1"/>
      <c r="E222" s="1"/>
      <c r="F222" s="1"/>
      <c r="G222" s="1"/>
      <c r="H222" s="1"/>
      <c r="I222" s="35" t="s">
        <v>522</v>
      </c>
      <c r="J222" s="32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>
      <c r="B226" s="1"/>
      <c r="C226" s="6" t="s">
        <v>119</v>
      </c>
      <c r="D226" s="1"/>
      <c r="E226" s="1"/>
      <c r="F226" s="1"/>
      <c r="G226" s="1"/>
      <c r="H226" s="1"/>
      <c r="I226" s="139" t="s">
        <v>488</v>
      </c>
      <c r="J226" s="103" t="s">
        <v>430</v>
      </c>
      <c r="K226" s="103" t="s">
        <v>431</v>
      </c>
      <c r="L226" s="124" t="s">
        <v>432</v>
      </c>
      <c r="M226" s="124" t="s">
        <v>433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>
      <c r="B227" s="1"/>
      <c r="C227" s="6" t="s">
        <v>120</v>
      </c>
      <c r="D227" s="1"/>
      <c r="E227" s="1"/>
      <c r="F227" s="1"/>
      <c r="G227" s="1"/>
      <c r="H227" s="1"/>
      <c r="I227" s="140"/>
      <c r="J227" s="104"/>
      <c r="K227" s="104"/>
      <c r="L227" s="125"/>
      <c r="M227" s="125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>
      <c r="B228" s="1"/>
      <c r="C228" s="6" t="s">
        <v>121</v>
      </c>
      <c r="D228" s="1"/>
      <c r="E228" s="1"/>
      <c r="F228" s="1"/>
      <c r="G228" s="1"/>
      <c r="H228" s="1"/>
      <c r="I228" s="141"/>
      <c r="J228" s="105"/>
      <c r="K228" s="105"/>
      <c r="L228" s="126"/>
      <c r="M228" s="126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>
      <c r="B229" s="1"/>
      <c r="C229" s="6" t="s">
        <v>122</v>
      </c>
      <c r="D229" s="1"/>
      <c r="E229" s="1"/>
      <c r="F229" s="1"/>
      <c r="G229" s="1"/>
      <c r="H229" s="1"/>
      <c r="I229" s="25" t="s">
        <v>494</v>
      </c>
      <c r="J229" s="24">
        <f>IF(D58="Abilitato I fascia",1,0)</f>
        <v>0</v>
      </c>
      <c r="K229" s="24">
        <f>IF(D58="Abilitato II fascia",1,0)</f>
        <v>0</v>
      </c>
      <c r="L229" s="24">
        <f>IF(D58="In possesso requisiti I fascia",1,0)</f>
        <v>0</v>
      </c>
      <c r="M229" s="24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>
      <c r="B230" s="1"/>
      <c r="C230" s="6" t="s">
        <v>123</v>
      </c>
      <c r="D230" s="1"/>
      <c r="E230" s="1"/>
      <c r="F230" s="1"/>
      <c r="G230" s="1"/>
      <c r="H230" s="1"/>
      <c r="I230" s="25" t="s">
        <v>495</v>
      </c>
      <c r="J230" s="24">
        <f t="shared" ref="J230:J231" si="83">IF(D59="Abilitato I fascia",1,0)</f>
        <v>0</v>
      </c>
      <c r="K230" s="24">
        <f t="shared" ref="K230:K231" si="84">IF(D59="Abilitato II fascia",1,0)</f>
        <v>0</v>
      </c>
      <c r="L230" s="24">
        <f t="shared" ref="L230:L231" si="85">IF(D59="In possesso requisiti I fascia",1,0)</f>
        <v>0</v>
      </c>
      <c r="M230" s="24">
        <f t="shared" ref="M230:M231" si="86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>
      <c r="B231" s="1"/>
      <c r="C231" s="6" t="s">
        <v>124</v>
      </c>
      <c r="D231" s="1"/>
      <c r="E231" s="1"/>
      <c r="F231" s="1"/>
      <c r="G231" s="1"/>
      <c r="H231" s="1"/>
      <c r="I231" s="25" t="s">
        <v>496</v>
      </c>
      <c r="J231" s="24">
        <f t="shared" si="83"/>
        <v>0</v>
      </c>
      <c r="K231" s="24">
        <f t="shared" si="84"/>
        <v>0</v>
      </c>
      <c r="L231" s="24">
        <f t="shared" si="85"/>
        <v>0</v>
      </c>
      <c r="M231" s="24">
        <f t="shared" si="86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>
      <c r="B232" s="1"/>
      <c r="C232" s="6" t="s">
        <v>125</v>
      </c>
      <c r="D232" s="1"/>
      <c r="E232" s="1"/>
      <c r="F232" s="1"/>
      <c r="G232" s="1"/>
      <c r="H232" s="1"/>
      <c r="I232" s="26" t="s">
        <v>506</v>
      </c>
      <c r="J232" s="26">
        <f>SUM(J229:J231)</f>
        <v>0</v>
      </c>
      <c r="K232" s="26">
        <f>SUM(K229:K231)</f>
        <v>0</v>
      </c>
      <c r="L232" s="26">
        <f>SUM(L229:L231)</f>
        <v>0</v>
      </c>
      <c r="M232" s="26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>
      <c r="B239" s="1"/>
      <c r="C239" s="6" t="s">
        <v>132</v>
      </c>
      <c r="D239" s="1"/>
      <c r="E239" s="1"/>
      <c r="F239" s="1"/>
      <c r="G239" s="1"/>
      <c r="H239" s="1"/>
      <c r="I239" s="109" t="s">
        <v>519</v>
      </c>
      <c r="J239" s="110"/>
      <c r="K239" s="113">
        <f>J124+J149+J182</f>
        <v>0</v>
      </c>
      <c r="L239" s="1"/>
      <c r="M239" s="106" t="s">
        <v>525</v>
      </c>
      <c r="N239" s="103" t="s">
        <v>526</v>
      </c>
      <c r="O239" s="103" t="s">
        <v>527</v>
      </c>
      <c r="P239" s="103" t="s">
        <v>453</v>
      </c>
      <c r="Q239" s="103" t="s">
        <v>454</v>
      </c>
      <c r="R239" s="103" t="s">
        <v>455</v>
      </c>
      <c r="S239" s="103" t="s">
        <v>456</v>
      </c>
      <c r="T239" s="103" t="s">
        <v>457</v>
      </c>
      <c r="U239" s="103" t="s">
        <v>458</v>
      </c>
      <c r="V239" s="1"/>
    </row>
    <row r="240" spans="2:22" ht="12.75" hidden="1" customHeight="1">
      <c r="B240" s="1"/>
      <c r="C240" s="6" t="s">
        <v>133</v>
      </c>
      <c r="D240" s="1"/>
      <c r="E240" s="1"/>
      <c r="F240" s="1"/>
      <c r="G240" s="1"/>
      <c r="H240" s="1"/>
      <c r="I240" s="111"/>
      <c r="J240" s="112"/>
      <c r="K240" s="114"/>
      <c r="L240" s="1"/>
      <c r="M240" s="107"/>
      <c r="N240" s="104"/>
      <c r="O240" s="104"/>
      <c r="P240" s="104"/>
      <c r="Q240" s="104"/>
      <c r="R240" s="104"/>
      <c r="S240" s="104"/>
      <c r="T240" s="104"/>
      <c r="U240" s="104"/>
      <c r="V240" s="1"/>
    </row>
    <row r="241" spans="2:22" ht="12.75" hidden="1" customHeight="1">
      <c r="B241" s="1"/>
      <c r="C241" s="6" t="s">
        <v>134</v>
      </c>
      <c r="D241" s="1"/>
      <c r="E241" s="1"/>
      <c r="F241" s="1"/>
      <c r="G241" s="1"/>
      <c r="H241" s="1"/>
      <c r="I241" s="111"/>
      <c r="J241" s="112"/>
      <c r="K241" s="114"/>
      <c r="L241" s="1"/>
      <c r="M241" s="108"/>
      <c r="N241" s="105"/>
      <c r="O241" s="105"/>
      <c r="P241" s="105"/>
      <c r="Q241" s="105"/>
      <c r="R241" s="105"/>
      <c r="S241" s="105"/>
      <c r="T241" s="105"/>
      <c r="U241" s="105"/>
      <c r="V241" s="1"/>
    </row>
    <row r="242" spans="2:22" ht="12.75" hidden="1" customHeight="1">
      <c r="B242" s="1"/>
      <c r="C242" s="6" t="s">
        <v>135</v>
      </c>
      <c r="D242" s="1"/>
      <c r="E242" s="1"/>
      <c r="F242" s="1"/>
      <c r="G242" s="1"/>
      <c r="H242" s="1"/>
      <c r="I242" s="111"/>
      <c r="J242" s="112"/>
      <c r="K242" s="114"/>
      <c r="L242" s="1"/>
      <c r="M242" s="25" t="s">
        <v>494</v>
      </c>
      <c r="N242" s="24">
        <f>IF(D5="Professore Ordinario",1,0)</f>
        <v>0</v>
      </c>
      <c r="O242" s="24">
        <f>IF(D5="Professore Straordinario a tempo determinato",1,0)</f>
        <v>0</v>
      </c>
      <c r="P242" s="24">
        <f>IF(D5="Professore Associato",1,0)</f>
        <v>0</v>
      </c>
      <c r="Q242" s="24">
        <f>IF(D5="Ricercatore a tempo indeterminato",1,0)</f>
        <v>0</v>
      </c>
      <c r="R242" s="24">
        <f>IF(D5="Ricercatore a tempo determinato - tipo A",1,0)</f>
        <v>0</v>
      </c>
      <c r="S242" s="24">
        <f>IF(D5="Ricercatore a tempo determinato - tipo B",1,0)</f>
        <v>0</v>
      </c>
      <c r="T242" s="24">
        <f>IF(D5="Assegnista di ricerca",1,0)</f>
        <v>0</v>
      </c>
      <c r="U242" s="24">
        <f>IF(D5="Professore a contratto",1,0)</f>
        <v>0</v>
      </c>
      <c r="V242" s="1"/>
    </row>
    <row r="243" spans="2:22" ht="12.75" hidden="1" customHeight="1">
      <c r="B243" s="1"/>
      <c r="C243" s="6" t="s">
        <v>136</v>
      </c>
      <c r="D243" s="1"/>
      <c r="E243" s="1"/>
      <c r="F243" s="1"/>
      <c r="G243" s="1"/>
      <c r="H243" s="1"/>
      <c r="I243" s="111"/>
      <c r="J243" s="112"/>
      <c r="K243" s="1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>
      <c r="B244" s="1"/>
      <c r="C244" s="6" t="s">
        <v>137</v>
      </c>
      <c r="D244" s="1"/>
      <c r="E244" s="1"/>
      <c r="F244" s="1"/>
      <c r="G244" s="1"/>
      <c r="H244" s="1"/>
      <c r="I244" s="111"/>
      <c r="J244" s="112"/>
      <c r="K244" s="114"/>
      <c r="L244" s="1"/>
      <c r="M244" s="106" t="s">
        <v>528</v>
      </c>
      <c r="N244" s="103" t="s">
        <v>379</v>
      </c>
      <c r="O244" s="103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>
      <c r="B245" s="1"/>
      <c r="C245" s="6" t="s">
        <v>138</v>
      </c>
      <c r="D245" s="1"/>
      <c r="E245" s="1"/>
      <c r="F245" s="1"/>
      <c r="G245" s="1"/>
      <c r="H245" s="1"/>
      <c r="I245" s="111"/>
      <c r="J245" s="112"/>
      <c r="K245" s="114"/>
      <c r="L245" s="1"/>
      <c r="M245" s="107"/>
      <c r="N245" s="104"/>
      <c r="O245" s="104"/>
      <c r="P245" s="1"/>
      <c r="Q245" s="1"/>
      <c r="R245" s="1"/>
      <c r="S245" s="1"/>
      <c r="T245" s="1"/>
      <c r="U245" s="1"/>
      <c r="V245" s="1"/>
    </row>
    <row r="246" spans="2:22" ht="12.75" hidden="1" customHeight="1">
      <c r="B246" s="1"/>
      <c r="C246" s="6" t="s">
        <v>139</v>
      </c>
      <c r="D246" s="1"/>
      <c r="E246" s="1"/>
      <c r="F246" s="1"/>
      <c r="G246" s="1"/>
      <c r="H246" s="1"/>
      <c r="I246" s="111"/>
      <c r="J246" s="112"/>
      <c r="K246" s="115"/>
      <c r="L246" s="1"/>
      <c r="M246" s="108"/>
      <c r="N246" s="105"/>
      <c r="O246" s="105"/>
      <c r="P246" s="1"/>
      <c r="Q246" s="1"/>
      <c r="R246" s="1"/>
      <c r="S246" s="1"/>
      <c r="T246" s="1"/>
      <c r="U246" s="1"/>
      <c r="V246" s="1"/>
    </row>
    <row r="247" spans="2:22" ht="12.75" hidden="1" customHeight="1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25" t="s">
        <v>494</v>
      </c>
      <c r="N247" s="24">
        <f>IF(D10="Settore bibliometrico",1,0)</f>
        <v>0</v>
      </c>
      <c r="O247" s="24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hidden="1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hidden="1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hidden="1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hidden="1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hidden="1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hidden="1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hidden="1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hidden="1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hidden="1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hidden="1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hidden="1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hidden="1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hidden="1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hidden="1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hidden="1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hidden="1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hidden="1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hidden="1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hidden="1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hidden="1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hidden="1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hidden="1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hidden="1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hidden="1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hidden="1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hidden="1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hidden="1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hidden="1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hidden="1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hidden="1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hidden="1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hidden="1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hidden="1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hidden="1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hidden="1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hidden="1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hidden="1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hidden="1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hidden="1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hidden="1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hidden="1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hidden="1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hidden="1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hidden="1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hidden="1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hidden="1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hidden="1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hidden="1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hidden="1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hidden="1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sheetProtection password="9C55" sheet="1" objects="1" scenarios="1" selectLockedCells="1"/>
  <protectedRanges>
    <protectedRange sqref="B78:G84" name="Intervallo12"/>
    <protectedRange sqref="B62:F68" name="Intervallo10"/>
    <protectedRange sqref="B43:L54" name="Intervallo8"/>
    <protectedRange sqref="B35:F35" name="Intervallo6"/>
    <protectedRange sqref="B8:F10" name="Intervallo4"/>
    <protectedRange sqref="D3:F5" name="Intervallo2"/>
    <protectedRange sqref="B7:C7" name="Intervallo3"/>
    <protectedRange sqref="H12:P12 B12:G25 H13:O25" name="Intervallo5"/>
    <protectedRange sqref="C36:G41" name="Intervallo7"/>
    <protectedRange sqref="B56:D60" name="Intervallo9"/>
    <protectedRange sqref="B70:E76" name="Intervallo11"/>
  </protectedRanges>
  <mergeCells count="184">
    <mergeCell ref="B12:O12"/>
    <mergeCell ref="B7:C7"/>
    <mergeCell ref="B8:C8"/>
    <mergeCell ref="D8:F8"/>
    <mergeCell ref="B9:C9"/>
    <mergeCell ref="D9:F9"/>
    <mergeCell ref="B10:C10"/>
    <mergeCell ref="D10:F10"/>
    <mergeCell ref="B2:C2"/>
    <mergeCell ref="B3:C3"/>
    <mergeCell ref="D3:F3"/>
    <mergeCell ref="B4:C4"/>
    <mergeCell ref="D4:F4"/>
    <mergeCell ref="B5:C5"/>
    <mergeCell ref="D5:F5"/>
    <mergeCell ref="B11:F11"/>
    <mergeCell ref="G7:H10"/>
    <mergeCell ref="C18:E18"/>
    <mergeCell ref="C19:E19"/>
    <mergeCell ref="C20:E20"/>
    <mergeCell ref="C21:E21"/>
    <mergeCell ref="C22:E22"/>
    <mergeCell ref="C23:E23"/>
    <mergeCell ref="C13:E13"/>
    <mergeCell ref="C14:E14"/>
    <mergeCell ref="C15:E15"/>
    <mergeCell ref="C16:E16"/>
    <mergeCell ref="C17:E17"/>
    <mergeCell ref="D39:E39"/>
    <mergeCell ref="D40:E40"/>
    <mergeCell ref="D41:E41"/>
    <mergeCell ref="B43:L43"/>
    <mergeCell ref="C44:F44"/>
    <mergeCell ref="C45:F45"/>
    <mergeCell ref="C24:E24"/>
    <mergeCell ref="C25:E25"/>
    <mergeCell ref="D36:E36"/>
    <mergeCell ref="D37:E37"/>
    <mergeCell ref="D38:E38"/>
    <mergeCell ref="B35:G35"/>
    <mergeCell ref="B26:E26"/>
    <mergeCell ref="B42:E42"/>
    <mergeCell ref="C52:F52"/>
    <mergeCell ref="C53:F53"/>
    <mergeCell ref="C54:F54"/>
    <mergeCell ref="B56:D56"/>
    <mergeCell ref="B62:F62"/>
    <mergeCell ref="C46:F46"/>
    <mergeCell ref="C47:F47"/>
    <mergeCell ref="C48:F48"/>
    <mergeCell ref="C49:F49"/>
    <mergeCell ref="C50:F50"/>
    <mergeCell ref="C51:F51"/>
    <mergeCell ref="B55:E55"/>
    <mergeCell ref="B70:E70"/>
    <mergeCell ref="C71:E71"/>
    <mergeCell ref="C72:E72"/>
    <mergeCell ref="C73:E73"/>
    <mergeCell ref="C74:E74"/>
    <mergeCell ref="C75:E75"/>
    <mergeCell ref="C63:E63"/>
    <mergeCell ref="C64:E64"/>
    <mergeCell ref="C65:E65"/>
    <mergeCell ref="C66:E66"/>
    <mergeCell ref="C67:E67"/>
    <mergeCell ref="C68:E68"/>
    <mergeCell ref="B69:E69"/>
    <mergeCell ref="C83:E83"/>
    <mergeCell ref="C84:E84"/>
    <mergeCell ref="C76:E76"/>
    <mergeCell ref="B78:G78"/>
    <mergeCell ref="C79:E79"/>
    <mergeCell ref="C80:E80"/>
    <mergeCell ref="C81:E81"/>
    <mergeCell ref="C82:E82"/>
    <mergeCell ref="B85:E85"/>
    <mergeCell ref="AB89:AB91"/>
    <mergeCell ref="AC89:AC91"/>
    <mergeCell ref="I108:I110"/>
    <mergeCell ref="J108:J110"/>
    <mergeCell ref="K108:K110"/>
    <mergeCell ref="L108:L110"/>
    <mergeCell ref="M108:M110"/>
    <mergeCell ref="S89:S91"/>
    <mergeCell ref="T89:T91"/>
    <mergeCell ref="U89:U91"/>
    <mergeCell ref="V89:V91"/>
    <mergeCell ref="W89:W91"/>
    <mergeCell ref="X89:X91"/>
    <mergeCell ref="M89:M91"/>
    <mergeCell ref="N89:N91"/>
    <mergeCell ref="O89:O91"/>
    <mergeCell ref="P89:P91"/>
    <mergeCell ref="Q89:Q91"/>
    <mergeCell ref="R89:R91"/>
    <mergeCell ref="L89:L91"/>
    <mergeCell ref="K89:K91"/>
    <mergeCell ref="J89:J91"/>
    <mergeCell ref="I89:I91"/>
    <mergeCell ref="I124:I126"/>
    <mergeCell ref="I128:I130"/>
    <mergeCell ref="J128:J130"/>
    <mergeCell ref="K128:K130"/>
    <mergeCell ref="L128:L130"/>
    <mergeCell ref="N128:N130"/>
    <mergeCell ref="Y89:Y91"/>
    <mergeCell ref="Z89:Z91"/>
    <mergeCell ref="AA89:AA91"/>
    <mergeCell ref="O128:O130"/>
    <mergeCell ref="P128:P130"/>
    <mergeCell ref="Q128:Q130"/>
    <mergeCell ref="R128:R130"/>
    <mergeCell ref="S128:S130"/>
    <mergeCell ref="T128:T130"/>
    <mergeCell ref="N108:N110"/>
    <mergeCell ref="O108:O110"/>
    <mergeCell ref="P108:P110"/>
    <mergeCell ref="S108:S110"/>
    <mergeCell ref="P140:P142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J140:J142"/>
    <mergeCell ref="K140:K142"/>
    <mergeCell ref="L140:L142"/>
    <mergeCell ref="M140:M142"/>
    <mergeCell ref="N140:N142"/>
    <mergeCell ref="O140:O142"/>
    <mergeCell ref="S151:S153"/>
    <mergeCell ref="T151:T153"/>
    <mergeCell ref="U151:U153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I182:I184"/>
    <mergeCell ref="I187:I189"/>
    <mergeCell ref="J187:J189"/>
    <mergeCell ref="K187:K189"/>
    <mergeCell ref="L187:L189"/>
    <mergeCell ref="M187:M189"/>
    <mergeCell ref="Q151:Q153"/>
    <mergeCell ref="I226:I228"/>
    <mergeCell ref="J226:J228"/>
    <mergeCell ref="K226:K228"/>
    <mergeCell ref="L226:L228"/>
    <mergeCell ref="M226:M228"/>
    <mergeCell ref="I239:J246"/>
    <mergeCell ref="K239:K246"/>
    <mergeCell ref="M239:M241"/>
    <mergeCell ref="P199:P201"/>
    <mergeCell ref="I208:I210"/>
    <mergeCell ref="I213:I215"/>
    <mergeCell ref="J213:J215"/>
    <mergeCell ref="K213:K215"/>
    <mergeCell ref="L213:L215"/>
    <mergeCell ref="M213:M215"/>
    <mergeCell ref="N213:N215"/>
    <mergeCell ref="J199:J201"/>
    <mergeCell ref="K199:K201"/>
    <mergeCell ref="L199:L201"/>
    <mergeCell ref="M199:M201"/>
    <mergeCell ref="N199:N201"/>
    <mergeCell ref="O199:O201"/>
    <mergeCell ref="T239:T241"/>
    <mergeCell ref="U239:U241"/>
    <mergeCell ref="M244:M246"/>
    <mergeCell ref="N244:N246"/>
    <mergeCell ref="O244:O246"/>
    <mergeCell ref="N239:N241"/>
    <mergeCell ref="O239:O241"/>
    <mergeCell ref="P239:P241"/>
    <mergeCell ref="Q239:Q241"/>
    <mergeCell ref="R239:R241"/>
    <mergeCell ref="S239:S241"/>
  </mergeCells>
  <dataValidations count="19">
    <dataValidation type="list" allowBlank="1" showInputMessage="1" showErrorMessage="1" sqref="L45:L54 G37:G41 G80:G84">
      <formula1>$F$109:$F$116</formula1>
    </dataValidation>
    <dataValidation type="list" allowBlank="1" showErrorMessage="1" sqref="J14:J25">
      <formula1>$F$109:$F$116</formula1>
    </dataValidation>
    <dataValidation type="list" allowBlank="1" showErrorMessage="1" sqref="C14:E25">
      <formula1>$F$171:$F$186</formula1>
    </dataValidation>
    <dataValidation type="list" allowBlank="1" showInputMessage="1" showErrorMessage="1" sqref="F80:F84">
      <formula1>$F$164:$F$168</formula1>
    </dataValidation>
    <dataValidation type="list" allowBlank="1" showInputMessage="1" showErrorMessage="1" sqref="F64:F68">
      <formula1>$F$157:$F$162</formula1>
    </dataValidation>
    <dataValidation type="list" allowBlank="1" showErrorMessage="1" sqref="D58:D60">
      <formula1>$F$151:$F$155</formula1>
    </dataValidation>
    <dataValidation type="list" allowBlank="1" showInputMessage="1" showErrorMessage="1" sqref="H45:H54">
      <formula1>$F$147:$F$149</formula1>
    </dataValidation>
    <dataValidation type="list" allowBlank="1" showInputMessage="1" showErrorMessage="1" sqref="C45:F54">
      <formula1>$F$137:$F$145</formula1>
    </dataValidation>
    <dataValidation type="list" allowBlank="1" showInputMessage="1" showErrorMessage="1" sqref="C37:C41">
      <formula1>$F$125:$F$127</formula1>
    </dataValidation>
    <dataValidation type="list" allowBlank="1" showInputMessage="1" showErrorMessage="1" sqref="O14:O25">
      <formula1>$F$121:$F$123</formula1>
    </dataValidation>
    <dataValidation type="list" allowBlank="1" showInputMessage="1" showErrorMessage="1" sqref="F37:F41">
      <formula1>$F$117:$F$119</formula1>
    </dataValidation>
    <dataValidation type="list" allowBlank="1" showErrorMessage="1" sqref="K14:N25">
      <formula1>$F$117:$F$119</formula1>
    </dataValidation>
    <dataValidation type="list" allowBlank="1" showErrorMessage="1" sqref="D10:F10">
      <formula1>$F$88:$F$90</formula1>
    </dataValidation>
    <dataValidation type="list" allowBlank="1" showErrorMessage="1" sqref="D9:F9">
      <formula1>$C$114:$C$484</formula1>
    </dataValidation>
    <dataValidation type="list" allowBlank="1" showInputMessage="1" showErrorMessage="1" sqref="D8:F8">
      <formula1>$C$98:$C$112</formula1>
    </dataValidation>
    <dataValidation type="list" allowBlank="1" showInputMessage="1" showErrorMessage="1" sqref="D5:F5">
      <formula1>$C$88:$C$96</formula1>
    </dataValidation>
    <dataValidation type="list" allowBlank="1" showInputMessage="1" showErrorMessage="1" sqref="D37:E41">
      <formula1>$F$129:$F$135</formula1>
    </dataValidation>
    <dataValidation type="list" allowBlank="1" showInputMessage="1" showErrorMessage="1" sqref="C58:C60">
      <formula1>$C$114:$C$484</formula1>
    </dataValidation>
    <dataValidation type="list" allowBlank="1" showInputMessage="1" showErrorMessage="1" sqref="F72:F76">
      <formula1>#REF!</formula1>
    </dataValidation>
  </dataValidations>
  <pageMargins left="0.19685039370078741" right="0.19685039370078741" top="0.21259842519685043" bottom="0.2125984251968504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>
    <tabColor theme="6" tint="0.59999389629810485"/>
  </sheetPr>
  <dimension ref="A1:AC902"/>
  <sheetViews>
    <sheetView showGridLines="0" topLeftCell="A39" zoomScale="58" zoomScaleNormal="58" workbookViewId="0">
      <selection activeCell="C74" sqref="C74:E74"/>
    </sheetView>
  </sheetViews>
  <sheetFormatPr defaultColWidth="14.44140625" defaultRowHeight="15" customHeight="1"/>
  <cols>
    <col min="1" max="1" width="3.6640625" style="71" customWidth="1"/>
    <col min="2" max="2" width="4.33203125" style="71" customWidth="1"/>
    <col min="3" max="3" width="60.5546875" style="71" customWidth="1"/>
    <col min="4" max="4" width="59.5546875" style="71" customWidth="1"/>
    <col min="5" max="5" width="28.5546875" style="71" customWidth="1"/>
    <col min="6" max="6" width="40.109375" style="71" customWidth="1"/>
    <col min="7" max="7" width="44.33203125" style="71" customWidth="1"/>
    <col min="8" max="8" width="49.109375" style="71" customWidth="1"/>
    <col min="9" max="9" width="34.6640625" style="71" customWidth="1"/>
    <col min="10" max="10" width="32.109375" style="71" customWidth="1"/>
    <col min="11" max="11" width="40.5546875" style="71" customWidth="1"/>
    <col min="12" max="12" width="41.33203125" style="71" customWidth="1"/>
    <col min="13" max="13" width="31.6640625" style="71" customWidth="1"/>
    <col min="14" max="14" width="33" style="71" customWidth="1"/>
    <col min="15" max="15" width="35" style="71" customWidth="1"/>
    <col min="16" max="16" width="31.33203125" style="71" customWidth="1"/>
    <col min="17" max="17" width="17.109375" style="71" customWidth="1"/>
    <col min="18" max="18" width="13.44140625" style="71" customWidth="1"/>
    <col min="19" max="19" width="16.33203125" style="71" customWidth="1"/>
    <col min="20" max="20" width="13.33203125" style="71" customWidth="1"/>
    <col min="21" max="22" width="10.6640625" style="71" customWidth="1"/>
    <col min="23" max="16384" width="14.44140625" style="71"/>
  </cols>
  <sheetData>
    <row r="1" spans="1:22" ht="15" customHeight="1">
      <c r="A1" s="34"/>
    </row>
    <row r="2" spans="1:22" ht="15" customHeight="1">
      <c r="B2" s="202" t="s">
        <v>484</v>
      </c>
      <c r="C2" s="196"/>
      <c r="D2" s="50"/>
      <c r="E2" s="50"/>
      <c r="F2" s="50"/>
    </row>
    <row r="3" spans="1:22" ht="20.55" customHeight="1">
      <c r="B3" s="203" t="s">
        <v>482</v>
      </c>
      <c r="C3" s="198"/>
      <c r="D3" s="204">
        <f>'SCHEDA MONITORAGGIO 2024'!D3</f>
        <v>0</v>
      </c>
      <c r="E3" s="205"/>
      <c r="F3" s="20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5" customHeight="1">
      <c r="B4" s="203" t="s">
        <v>483</v>
      </c>
      <c r="C4" s="198"/>
      <c r="D4" s="204">
        <f>'SCHEDA MONITORAGGIO 2024'!D4</f>
        <v>0</v>
      </c>
      <c r="E4" s="205"/>
      <c r="F4" s="20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55" customHeight="1">
      <c r="B5" s="203" t="s">
        <v>417</v>
      </c>
      <c r="C5" s="197"/>
      <c r="D5" s="210" t="s">
        <v>465</v>
      </c>
      <c r="E5" s="206"/>
      <c r="F5" s="20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B6" s="51"/>
      <c r="C6" s="51"/>
      <c r="D6" s="51"/>
      <c r="E6" s="51"/>
      <c r="F6" s="5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25" customHeight="1">
      <c r="B7" s="195" t="s">
        <v>463</v>
      </c>
      <c r="C7" s="196"/>
      <c r="D7" s="52"/>
      <c r="E7" s="52"/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39" customHeight="1">
      <c r="B8" s="197" t="s">
        <v>378</v>
      </c>
      <c r="C8" s="198"/>
      <c r="D8" s="199" t="s">
        <v>466</v>
      </c>
      <c r="E8" s="200"/>
      <c r="F8" s="201"/>
      <c r="G8" s="1"/>
      <c r="H8" s="1"/>
      <c r="I8" s="5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customHeight="1">
      <c r="B9" s="197" t="s">
        <v>447</v>
      </c>
      <c r="C9" s="198"/>
      <c r="D9" s="199" t="s">
        <v>467</v>
      </c>
      <c r="E9" s="200"/>
      <c r="F9" s="201"/>
      <c r="G9" s="57"/>
      <c r="H9" s="57"/>
      <c r="I9" s="57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15" customHeight="1">
      <c r="B10" s="197" t="s">
        <v>448</v>
      </c>
      <c r="C10" s="198"/>
      <c r="D10" s="199" t="s">
        <v>468</v>
      </c>
      <c r="E10" s="200"/>
      <c r="F10" s="201"/>
      <c r="G10" s="57"/>
      <c r="H10" s="57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ht="12.75" customHeight="1">
      <c r="B11" s="207" t="s">
        <v>542</v>
      </c>
      <c r="C11" s="208"/>
      <c r="D11" s="208"/>
      <c r="E11" s="208"/>
      <c r="F11" s="20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99999999999999">
      <c r="B12" s="192" t="s">
        <v>541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"/>
      <c r="Q12" s="16"/>
      <c r="R12" s="16"/>
      <c r="S12" s="16"/>
      <c r="T12" s="16"/>
      <c r="U12" s="16"/>
      <c r="V12" s="1"/>
    </row>
    <row r="13" spans="1:22" ht="28.05" customHeight="1">
      <c r="B13" s="18" t="s">
        <v>451</v>
      </c>
      <c r="C13" s="191" t="s">
        <v>0</v>
      </c>
      <c r="D13" s="170"/>
      <c r="E13" s="170"/>
      <c r="F13" s="77" t="s">
        <v>397</v>
      </c>
      <c r="G13" s="77" t="s">
        <v>398</v>
      </c>
      <c r="H13" s="77" t="s">
        <v>464</v>
      </c>
      <c r="I13" s="77" t="s">
        <v>399</v>
      </c>
      <c r="J13" s="77" t="s">
        <v>408</v>
      </c>
      <c r="K13" s="77" t="s">
        <v>401</v>
      </c>
      <c r="L13" s="77" t="s">
        <v>403</v>
      </c>
      <c r="M13" s="77" t="s">
        <v>404</v>
      </c>
      <c r="N13" s="77" t="s">
        <v>402</v>
      </c>
      <c r="O13" s="77" t="s">
        <v>405</v>
      </c>
      <c r="P13" s="1"/>
      <c r="Q13" s="17"/>
      <c r="R13" s="17"/>
      <c r="S13" s="17"/>
      <c r="T13" s="17"/>
      <c r="U13" s="17"/>
    </row>
    <row r="14" spans="1:22" ht="15.6" customHeight="1">
      <c r="B14" s="49">
        <v>1</v>
      </c>
      <c r="C14" s="175" t="s">
        <v>469</v>
      </c>
      <c r="D14" s="176"/>
      <c r="E14" s="176"/>
      <c r="F14" s="59"/>
      <c r="G14" s="59"/>
      <c r="H14" s="59"/>
      <c r="I14" s="59"/>
      <c r="J14" s="60" t="s">
        <v>471</v>
      </c>
      <c r="K14" s="60" t="s">
        <v>468</v>
      </c>
      <c r="L14" s="60" t="s">
        <v>468</v>
      </c>
      <c r="M14" s="60" t="s">
        <v>468</v>
      </c>
      <c r="N14" s="60" t="s">
        <v>468</v>
      </c>
      <c r="O14" s="60" t="s">
        <v>468</v>
      </c>
      <c r="P14" s="1"/>
    </row>
    <row r="15" spans="1:22" ht="15.6" customHeight="1">
      <c r="B15" s="49">
        <f t="shared" ref="B15:B25" si="0">B14+1</f>
        <v>2</v>
      </c>
      <c r="C15" s="175" t="s">
        <v>469</v>
      </c>
      <c r="D15" s="176"/>
      <c r="E15" s="176"/>
      <c r="F15" s="59"/>
      <c r="G15" s="59"/>
      <c r="H15" s="59"/>
      <c r="I15" s="61"/>
      <c r="J15" s="60" t="s">
        <v>471</v>
      </c>
      <c r="K15" s="60" t="s">
        <v>468</v>
      </c>
      <c r="L15" s="60" t="s">
        <v>468</v>
      </c>
      <c r="M15" s="60" t="s">
        <v>468</v>
      </c>
      <c r="N15" s="60" t="s">
        <v>468</v>
      </c>
      <c r="O15" s="60" t="s">
        <v>468</v>
      </c>
      <c r="P15" s="1"/>
    </row>
    <row r="16" spans="1:22" ht="15.6" customHeight="1">
      <c r="B16" s="49">
        <f t="shared" si="0"/>
        <v>3</v>
      </c>
      <c r="C16" s="175" t="s">
        <v>469</v>
      </c>
      <c r="D16" s="176"/>
      <c r="E16" s="176"/>
      <c r="F16" s="59"/>
      <c r="G16" s="59"/>
      <c r="H16" s="59"/>
      <c r="I16" s="59"/>
      <c r="J16" s="60" t="s">
        <v>471</v>
      </c>
      <c r="K16" s="60" t="s">
        <v>468</v>
      </c>
      <c r="L16" s="60" t="s">
        <v>468</v>
      </c>
      <c r="M16" s="60" t="s">
        <v>468</v>
      </c>
      <c r="N16" s="60" t="s">
        <v>468</v>
      </c>
      <c r="O16" s="60" t="s">
        <v>468</v>
      </c>
    </row>
    <row r="17" spans="2:22" ht="15.6" customHeight="1">
      <c r="B17" s="49">
        <f t="shared" si="0"/>
        <v>4</v>
      </c>
      <c r="C17" s="175" t="s">
        <v>469</v>
      </c>
      <c r="D17" s="176"/>
      <c r="E17" s="176"/>
      <c r="F17" s="59"/>
      <c r="G17" s="59"/>
      <c r="H17" s="59"/>
      <c r="I17" s="59"/>
      <c r="J17" s="60" t="s">
        <v>471</v>
      </c>
      <c r="K17" s="60" t="s">
        <v>468</v>
      </c>
      <c r="L17" s="60" t="s">
        <v>468</v>
      </c>
      <c r="M17" s="60" t="s">
        <v>468</v>
      </c>
      <c r="N17" s="60" t="s">
        <v>468</v>
      </c>
      <c r="O17" s="60" t="s">
        <v>468</v>
      </c>
    </row>
    <row r="18" spans="2:22" ht="15.6" customHeight="1">
      <c r="B18" s="49">
        <f t="shared" si="0"/>
        <v>5</v>
      </c>
      <c r="C18" s="175" t="s">
        <v>469</v>
      </c>
      <c r="D18" s="176"/>
      <c r="E18" s="176"/>
      <c r="F18" s="59"/>
      <c r="G18" s="59"/>
      <c r="H18" s="59"/>
      <c r="I18" s="59"/>
      <c r="J18" s="60" t="s">
        <v>471</v>
      </c>
      <c r="K18" s="60" t="s">
        <v>468</v>
      </c>
      <c r="L18" s="60" t="s">
        <v>468</v>
      </c>
      <c r="M18" s="60" t="s">
        <v>468</v>
      </c>
      <c r="N18" s="60" t="s">
        <v>468</v>
      </c>
      <c r="O18" s="60" t="s">
        <v>468</v>
      </c>
    </row>
    <row r="19" spans="2:22" ht="15.6" customHeight="1">
      <c r="B19" s="49">
        <f t="shared" si="0"/>
        <v>6</v>
      </c>
      <c r="C19" s="175" t="s">
        <v>469</v>
      </c>
      <c r="D19" s="176"/>
      <c r="E19" s="176"/>
      <c r="F19" s="59"/>
      <c r="G19" s="59"/>
      <c r="H19" s="59"/>
      <c r="I19" s="59"/>
      <c r="J19" s="60" t="s">
        <v>471</v>
      </c>
      <c r="K19" s="60" t="s">
        <v>468</v>
      </c>
      <c r="L19" s="60" t="s">
        <v>468</v>
      </c>
      <c r="M19" s="60" t="s">
        <v>468</v>
      </c>
      <c r="N19" s="60" t="s">
        <v>468</v>
      </c>
      <c r="O19" s="60" t="s">
        <v>468</v>
      </c>
    </row>
    <row r="20" spans="2:22" ht="15.6" customHeight="1">
      <c r="B20" s="49">
        <f t="shared" si="0"/>
        <v>7</v>
      </c>
      <c r="C20" s="175" t="s">
        <v>469</v>
      </c>
      <c r="D20" s="176"/>
      <c r="E20" s="176"/>
      <c r="F20" s="59"/>
      <c r="G20" s="59"/>
      <c r="H20" s="59"/>
      <c r="I20" s="62"/>
      <c r="J20" s="60" t="s">
        <v>471</v>
      </c>
      <c r="K20" s="60" t="s">
        <v>468</v>
      </c>
      <c r="L20" s="60" t="s">
        <v>468</v>
      </c>
      <c r="M20" s="60" t="s">
        <v>468</v>
      </c>
      <c r="N20" s="60" t="s">
        <v>468</v>
      </c>
      <c r="O20" s="60" t="s">
        <v>468</v>
      </c>
    </row>
    <row r="21" spans="2:22" ht="15.6" customHeight="1">
      <c r="B21" s="49">
        <f t="shared" si="0"/>
        <v>8</v>
      </c>
      <c r="C21" s="175" t="s">
        <v>469</v>
      </c>
      <c r="D21" s="176"/>
      <c r="E21" s="176"/>
      <c r="F21" s="59"/>
      <c r="G21" s="59"/>
      <c r="H21" s="59"/>
      <c r="I21" s="59"/>
      <c r="J21" s="60" t="s">
        <v>471</v>
      </c>
      <c r="K21" s="60" t="s">
        <v>468</v>
      </c>
      <c r="L21" s="60" t="s">
        <v>468</v>
      </c>
      <c r="M21" s="60" t="s">
        <v>468</v>
      </c>
      <c r="N21" s="60" t="s">
        <v>468</v>
      </c>
      <c r="O21" s="60" t="s">
        <v>468</v>
      </c>
    </row>
    <row r="22" spans="2:22" ht="15.6" customHeight="1">
      <c r="B22" s="49">
        <f t="shared" si="0"/>
        <v>9</v>
      </c>
      <c r="C22" s="175" t="s">
        <v>469</v>
      </c>
      <c r="D22" s="176"/>
      <c r="E22" s="176"/>
      <c r="F22" s="59"/>
      <c r="G22" s="59"/>
      <c r="H22" s="59"/>
      <c r="I22" s="59"/>
      <c r="J22" s="60" t="s">
        <v>471</v>
      </c>
      <c r="K22" s="60" t="s">
        <v>468</v>
      </c>
      <c r="L22" s="60" t="s">
        <v>468</v>
      </c>
      <c r="M22" s="60" t="s">
        <v>468</v>
      </c>
      <c r="N22" s="60" t="s">
        <v>468</v>
      </c>
      <c r="O22" s="60" t="s">
        <v>468</v>
      </c>
    </row>
    <row r="23" spans="2:22" ht="15.6" customHeight="1">
      <c r="B23" s="49">
        <f t="shared" si="0"/>
        <v>10</v>
      </c>
      <c r="C23" s="175" t="s">
        <v>469</v>
      </c>
      <c r="D23" s="176"/>
      <c r="E23" s="176"/>
      <c r="F23" s="59"/>
      <c r="G23" s="59"/>
      <c r="H23" s="59"/>
      <c r="I23" s="59"/>
      <c r="J23" s="60" t="s">
        <v>471</v>
      </c>
      <c r="K23" s="60" t="s">
        <v>468</v>
      </c>
      <c r="L23" s="60" t="s">
        <v>468</v>
      </c>
      <c r="M23" s="60" t="s">
        <v>468</v>
      </c>
      <c r="N23" s="60" t="s">
        <v>468</v>
      </c>
      <c r="O23" s="60" t="s">
        <v>468</v>
      </c>
    </row>
    <row r="24" spans="2:22" ht="15.6" customHeight="1">
      <c r="B24" s="49">
        <f t="shared" si="0"/>
        <v>11</v>
      </c>
      <c r="C24" s="175" t="s">
        <v>469</v>
      </c>
      <c r="D24" s="176"/>
      <c r="E24" s="176"/>
      <c r="F24" s="59"/>
      <c r="G24" s="59"/>
      <c r="H24" s="59"/>
      <c r="I24" s="59"/>
      <c r="J24" s="60" t="s">
        <v>471</v>
      </c>
      <c r="K24" s="60" t="s">
        <v>468</v>
      </c>
      <c r="L24" s="60" t="s">
        <v>468</v>
      </c>
      <c r="M24" s="60" t="s">
        <v>468</v>
      </c>
      <c r="N24" s="60" t="s">
        <v>468</v>
      </c>
      <c r="O24" s="60" t="s">
        <v>468</v>
      </c>
    </row>
    <row r="25" spans="2:22" ht="15.6" customHeight="1">
      <c r="B25" s="49">
        <f t="shared" si="0"/>
        <v>12</v>
      </c>
      <c r="C25" s="175" t="s">
        <v>469</v>
      </c>
      <c r="D25" s="176"/>
      <c r="E25" s="176"/>
      <c r="F25" s="59"/>
      <c r="G25" s="59"/>
      <c r="H25" s="59"/>
      <c r="I25" s="61"/>
      <c r="J25" s="60" t="s">
        <v>471</v>
      </c>
      <c r="K25" s="60" t="s">
        <v>468</v>
      </c>
      <c r="L25" s="60" t="s">
        <v>468</v>
      </c>
      <c r="M25" s="60" t="s">
        <v>468</v>
      </c>
      <c r="N25" s="60" t="s">
        <v>468</v>
      </c>
      <c r="O25" s="60" t="s">
        <v>468</v>
      </c>
    </row>
    <row r="26" spans="2:22" ht="22.05" customHeight="1">
      <c r="B26" s="171" t="s">
        <v>549</v>
      </c>
      <c r="C26" s="172"/>
      <c r="D26" s="172"/>
      <c r="E26" s="17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2" ht="12.75" hidden="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6" hidden="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>
      <c r="B35" s="188" t="s">
        <v>486</v>
      </c>
      <c r="C35" s="189"/>
      <c r="D35" s="189"/>
      <c r="E35" s="189"/>
      <c r="F35" s="189"/>
      <c r="G35" s="19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>
      <c r="B36" s="46" t="s">
        <v>451</v>
      </c>
      <c r="C36" s="76" t="s">
        <v>474</v>
      </c>
      <c r="D36" s="186" t="s">
        <v>475</v>
      </c>
      <c r="E36" s="187"/>
      <c r="F36" s="76" t="s">
        <v>403</v>
      </c>
      <c r="G36" s="76" t="s">
        <v>421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>
      <c r="B37" s="19">
        <v>1</v>
      </c>
      <c r="C37" s="63" t="s">
        <v>476</v>
      </c>
      <c r="D37" s="181" t="s">
        <v>479</v>
      </c>
      <c r="E37" s="182"/>
      <c r="F37" s="73" t="s">
        <v>468</v>
      </c>
      <c r="G37" s="73" t="s">
        <v>471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>
      <c r="B38" s="20">
        <f t="shared" ref="B38:B40" si="1">B37+1</f>
        <v>2</v>
      </c>
      <c r="C38" s="78" t="s">
        <v>476</v>
      </c>
      <c r="D38" s="181" t="s">
        <v>479</v>
      </c>
      <c r="E38" s="182"/>
      <c r="F38" s="73" t="s">
        <v>468</v>
      </c>
      <c r="G38" s="73" t="s">
        <v>471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>
      <c r="B39" s="20">
        <f t="shared" si="1"/>
        <v>3</v>
      </c>
      <c r="C39" s="78" t="s">
        <v>476</v>
      </c>
      <c r="D39" s="181" t="s">
        <v>479</v>
      </c>
      <c r="E39" s="182"/>
      <c r="F39" s="73" t="s">
        <v>468</v>
      </c>
      <c r="G39" s="73" t="s">
        <v>471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>
      <c r="B40" s="20">
        <f t="shared" si="1"/>
        <v>4</v>
      </c>
      <c r="C40" s="78" t="s">
        <v>476</v>
      </c>
      <c r="D40" s="181" t="s">
        <v>479</v>
      </c>
      <c r="E40" s="182"/>
      <c r="F40" s="73" t="s">
        <v>468</v>
      </c>
      <c r="G40" s="73" t="s">
        <v>471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>
      <c r="B41" s="20">
        <v>5</v>
      </c>
      <c r="C41" s="78" t="s">
        <v>476</v>
      </c>
      <c r="D41" s="181" t="s">
        <v>479</v>
      </c>
      <c r="E41" s="182"/>
      <c r="F41" s="73" t="s">
        <v>468</v>
      </c>
      <c r="G41" s="73" t="s">
        <v>471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>
      <c r="B42" s="171" t="s">
        <v>549</v>
      </c>
      <c r="C42" s="172"/>
      <c r="D42" s="172"/>
      <c r="E42" s="17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7.399999999999999">
      <c r="B43" s="183" t="s">
        <v>487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>
      <c r="B44" s="49" t="s">
        <v>451</v>
      </c>
      <c r="C44" s="185" t="s">
        <v>416</v>
      </c>
      <c r="D44" s="170"/>
      <c r="E44" s="170"/>
      <c r="F44" s="170"/>
      <c r="G44" s="77" t="s">
        <v>450</v>
      </c>
      <c r="H44" s="77" t="s">
        <v>417</v>
      </c>
      <c r="I44" s="77" t="s">
        <v>418</v>
      </c>
      <c r="J44" s="77" t="s">
        <v>419</v>
      </c>
      <c r="K44" s="77" t="s">
        <v>420</v>
      </c>
      <c r="L44" s="77" t="s">
        <v>421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>
      <c r="B45" s="19">
        <v>1</v>
      </c>
      <c r="C45" s="175" t="s">
        <v>480</v>
      </c>
      <c r="D45" s="176"/>
      <c r="E45" s="176"/>
      <c r="F45" s="176"/>
      <c r="G45" s="74"/>
      <c r="H45" s="61" t="s">
        <v>468</v>
      </c>
      <c r="I45" s="73"/>
      <c r="J45" s="61"/>
      <c r="K45" s="67"/>
      <c r="L45" s="67" t="s">
        <v>471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>
      <c r="B46" s="19">
        <f t="shared" ref="B46:B54" si="2">B45+1</f>
        <v>2</v>
      </c>
      <c r="C46" s="175" t="s">
        <v>480</v>
      </c>
      <c r="D46" s="176"/>
      <c r="E46" s="176"/>
      <c r="F46" s="176"/>
      <c r="G46" s="74"/>
      <c r="H46" s="61" t="s">
        <v>468</v>
      </c>
      <c r="I46" s="73"/>
      <c r="J46" s="61"/>
      <c r="K46" s="67"/>
      <c r="L46" s="67" t="s">
        <v>471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>
      <c r="B47" s="19">
        <f t="shared" si="2"/>
        <v>3</v>
      </c>
      <c r="C47" s="175" t="s">
        <v>480</v>
      </c>
      <c r="D47" s="176"/>
      <c r="E47" s="176"/>
      <c r="F47" s="176"/>
      <c r="G47" s="74"/>
      <c r="H47" s="61" t="s">
        <v>468</v>
      </c>
      <c r="I47" s="73"/>
      <c r="J47" s="61"/>
      <c r="K47" s="67"/>
      <c r="L47" s="67" t="s">
        <v>471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>
      <c r="B48" s="19">
        <f t="shared" si="2"/>
        <v>4</v>
      </c>
      <c r="C48" s="175" t="s">
        <v>480</v>
      </c>
      <c r="D48" s="176"/>
      <c r="E48" s="176"/>
      <c r="F48" s="176"/>
      <c r="G48" s="74"/>
      <c r="H48" s="61" t="s">
        <v>468</v>
      </c>
      <c r="I48" s="73"/>
      <c r="J48" s="61"/>
      <c r="K48" s="67"/>
      <c r="L48" s="67" t="s">
        <v>471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>
      <c r="B49" s="19">
        <f t="shared" si="2"/>
        <v>5</v>
      </c>
      <c r="C49" s="175" t="s">
        <v>480</v>
      </c>
      <c r="D49" s="176"/>
      <c r="E49" s="176"/>
      <c r="F49" s="176"/>
      <c r="G49" s="74"/>
      <c r="H49" s="61" t="s">
        <v>468</v>
      </c>
      <c r="I49" s="73"/>
      <c r="J49" s="61"/>
      <c r="K49" s="67"/>
      <c r="L49" s="67" t="s">
        <v>471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>
      <c r="B50" s="19">
        <f t="shared" si="2"/>
        <v>6</v>
      </c>
      <c r="C50" s="175" t="s">
        <v>480</v>
      </c>
      <c r="D50" s="176"/>
      <c r="E50" s="176"/>
      <c r="F50" s="176"/>
      <c r="G50" s="74"/>
      <c r="H50" s="61" t="s">
        <v>468</v>
      </c>
      <c r="I50" s="73"/>
      <c r="J50" s="61"/>
      <c r="K50" s="67"/>
      <c r="L50" s="67" t="s">
        <v>471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>
      <c r="B51" s="19">
        <f t="shared" si="2"/>
        <v>7</v>
      </c>
      <c r="C51" s="175" t="s">
        <v>480</v>
      </c>
      <c r="D51" s="176"/>
      <c r="E51" s="176"/>
      <c r="F51" s="176"/>
      <c r="G51" s="74"/>
      <c r="H51" s="61" t="s">
        <v>468</v>
      </c>
      <c r="I51" s="73"/>
      <c r="J51" s="61"/>
      <c r="K51" s="67"/>
      <c r="L51" s="67" t="s">
        <v>471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>
      <c r="B52" s="19">
        <f t="shared" si="2"/>
        <v>8</v>
      </c>
      <c r="C52" s="175" t="s">
        <v>480</v>
      </c>
      <c r="D52" s="176"/>
      <c r="E52" s="176"/>
      <c r="F52" s="176"/>
      <c r="G52" s="74"/>
      <c r="H52" s="61" t="s">
        <v>468</v>
      </c>
      <c r="I52" s="73"/>
      <c r="J52" s="61"/>
      <c r="K52" s="67"/>
      <c r="L52" s="67" t="s">
        <v>471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>
      <c r="B53" s="19">
        <f t="shared" si="2"/>
        <v>9</v>
      </c>
      <c r="C53" s="175" t="s">
        <v>480</v>
      </c>
      <c r="D53" s="176"/>
      <c r="E53" s="176"/>
      <c r="F53" s="176"/>
      <c r="G53" s="74"/>
      <c r="H53" s="61" t="s">
        <v>468</v>
      </c>
      <c r="I53" s="73"/>
      <c r="J53" s="61"/>
      <c r="K53" s="67"/>
      <c r="L53" s="67" t="s">
        <v>471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>
      <c r="B54" s="19">
        <f t="shared" si="2"/>
        <v>10</v>
      </c>
      <c r="C54" s="175" t="s">
        <v>480</v>
      </c>
      <c r="D54" s="176"/>
      <c r="E54" s="176"/>
      <c r="F54" s="176"/>
      <c r="G54" s="74"/>
      <c r="H54" s="61" t="s">
        <v>468</v>
      </c>
      <c r="I54" s="73"/>
      <c r="J54" s="61"/>
      <c r="K54" s="67"/>
      <c r="L54" s="67" t="s">
        <v>471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8.75" customHeight="1">
      <c r="B55" s="171" t="s">
        <v>549</v>
      </c>
      <c r="C55" s="172"/>
      <c r="D55" s="172"/>
      <c r="E55" s="172"/>
      <c r="F55" s="5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8.75" customHeight="1">
      <c r="B56" s="177" t="s">
        <v>488</v>
      </c>
      <c r="C56" s="178"/>
      <c r="D56" s="178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>
      <c r="B57" s="46" t="s">
        <v>451</v>
      </c>
      <c r="C57" s="75" t="s">
        <v>428</v>
      </c>
      <c r="D57" s="76" t="s">
        <v>429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>
      <c r="B58" s="20">
        <v>1</v>
      </c>
      <c r="C58" s="68" t="s">
        <v>467</v>
      </c>
      <c r="D58" s="73" t="s">
        <v>468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>
      <c r="B59" s="20">
        <f t="shared" ref="B59" si="3">B58+1</f>
        <v>2</v>
      </c>
      <c r="C59" s="68" t="s">
        <v>467</v>
      </c>
      <c r="D59" s="73" t="s">
        <v>468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>
      <c r="B60" s="20">
        <v>3</v>
      </c>
      <c r="C60" s="68" t="s">
        <v>467</v>
      </c>
      <c r="D60" s="73" t="s">
        <v>468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>
      <c r="B62" s="179" t="s">
        <v>489</v>
      </c>
      <c r="C62" s="180"/>
      <c r="D62" s="180"/>
      <c r="E62" s="180"/>
      <c r="F62" s="18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>
      <c r="B63" s="47" t="s">
        <v>451</v>
      </c>
      <c r="C63" s="169" t="s">
        <v>434</v>
      </c>
      <c r="D63" s="170"/>
      <c r="E63" s="170"/>
      <c r="F63" s="56" t="s">
        <v>435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>
      <c r="B64" s="21">
        <v>1</v>
      </c>
      <c r="C64" s="165"/>
      <c r="D64" s="166"/>
      <c r="E64" s="166"/>
      <c r="F64" s="69" t="s">
        <v>468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>
      <c r="B65" s="21">
        <v>2</v>
      </c>
      <c r="C65" s="165"/>
      <c r="D65" s="166"/>
      <c r="E65" s="166"/>
      <c r="F65" s="69" t="s">
        <v>468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>
      <c r="B66" s="21">
        <v>3</v>
      </c>
      <c r="C66" s="165"/>
      <c r="D66" s="166"/>
      <c r="E66" s="166"/>
      <c r="F66" s="69" t="s">
        <v>468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>
      <c r="B67" s="21">
        <v>4</v>
      </c>
      <c r="C67" s="165"/>
      <c r="D67" s="166"/>
      <c r="E67" s="166"/>
      <c r="F67" s="69" t="s">
        <v>468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>
      <c r="B68" s="21">
        <v>5</v>
      </c>
      <c r="C68" s="165"/>
      <c r="D68" s="166"/>
      <c r="E68" s="166"/>
      <c r="F68" s="69" t="s">
        <v>468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>
      <c r="B69" s="171" t="s">
        <v>549</v>
      </c>
      <c r="C69" s="172"/>
      <c r="D69" s="172"/>
      <c r="E69" s="17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7.399999999999999">
      <c r="B70" s="173" t="s">
        <v>490</v>
      </c>
      <c r="C70" s="174"/>
      <c r="D70" s="174"/>
      <c r="E70" s="174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>
      <c r="B71" s="47" t="s">
        <v>451</v>
      </c>
      <c r="C71" s="169" t="s">
        <v>440</v>
      </c>
      <c r="D71" s="170"/>
      <c r="E71" s="170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>
      <c r="B72" s="21">
        <v>1</v>
      </c>
      <c r="C72" s="165"/>
      <c r="D72" s="166"/>
      <c r="E72" s="16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>
      <c r="B73" s="21">
        <v>2</v>
      </c>
      <c r="C73" s="165"/>
      <c r="D73" s="166"/>
      <c r="E73" s="16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>
      <c r="B74" s="21">
        <v>3</v>
      </c>
      <c r="C74" s="165"/>
      <c r="D74" s="166"/>
      <c r="E74" s="16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>
      <c r="B75" s="21">
        <v>4</v>
      </c>
      <c r="C75" s="165"/>
      <c r="D75" s="166"/>
      <c r="E75" s="166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>
      <c r="B76" s="21">
        <v>5</v>
      </c>
      <c r="C76" s="165"/>
      <c r="D76" s="166"/>
      <c r="E76" s="166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>
      <c r="B77" s="1"/>
      <c r="C77" s="70"/>
      <c r="D77" s="70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>
      <c r="B78" s="167" t="s">
        <v>491</v>
      </c>
      <c r="C78" s="168"/>
      <c r="D78" s="168"/>
      <c r="E78" s="168"/>
      <c r="F78" s="168"/>
      <c r="G78" s="16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>
      <c r="B79" s="47" t="s">
        <v>451</v>
      </c>
      <c r="C79" s="169" t="s">
        <v>441</v>
      </c>
      <c r="D79" s="170"/>
      <c r="E79" s="170"/>
      <c r="F79" s="56" t="s">
        <v>442</v>
      </c>
      <c r="G79" s="56" t="s">
        <v>409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>
      <c r="B80" s="21">
        <v>1</v>
      </c>
      <c r="C80" s="165"/>
      <c r="D80" s="166"/>
      <c r="E80" s="166"/>
      <c r="F80" s="69" t="s">
        <v>468</v>
      </c>
      <c r="G80" s="69" t="s">
        <v>471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9" ht="12.75" customHeight="1">
      <c r="B81" s="21">
        <v>2</v>
      </c>
      <c r="C81" s="165"/>
      <c r="D81" s="166"/>
      <c r="E81" s="166"/>
      <c r="F81" s="69" t="s">
        <v>468</v>
      </c>
      <c r="G81" s="69" t="s">
        <v>471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9" ht="12.75" customHeight="1">
      <c r="B82" s="21">
        <v>3</v>
      </c>
      <c r="C82" s="165"/>
      <c r="D82" s="166"/>
      <c r="E82" s="166"/>
      <c r="F82" s="69" t="s">
        <v>468</v>
      </c>
      <c r="G82" s="69" t="s">
        <v>471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9" ht="12.75" customHeight="1">
      <c r="B83" s="21">
        <v>4</v>
      </c>
      <c r="C83" s="165"/>
      <c r="D83" s="166"/>
      <c r="E83" s="166"/>
      <c r="F83" s="69" t="s">
        <v>468</v>
      </c>
      <c r="G83" s="69" t="s">
        <v>471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9" ht="12.75" customHeight="1">
      <c r="B84" s="21">
        <v>5</v>
      </c>
      <c r="C84" s="165"/>
      <c r="D84" s="166"/>
      <c r="E84" s="166"/>
      <c r="F84" s="69" t="s">
        <v>468</v>
      </c>
      <c r="G84" s="69" t="s">
        <v>471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ht="12.75" customHeight="1">
      <c r="B85" s="171" t="s">
        <v>549</v>
      </c>
      <c r="C85" s="172"/>
      <c r="D85" s="172"/>
      <c r="E85" s="17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9" ht="12.75" hidden="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ht="12.75" hidden="1" customHeight="1">
      <c r="B87" s="1"/>
      <c r="C87" s="22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9" ht="12.75" hidden="1" customHeight="1">
      <c r="B88" s="1"/>
      <c r="C88" s="7" t="s">
        <v>465</v>
      </c>
      <c r="D88" s="1"/>
      <c r="E88" s="1"/>
      <c r="F88" s="7" t="s">
        <v>468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9" ht="12.75" hidden="1" customHeight="1">
      <c r="B89" s="1"/>
      <c r="C89" s="7" t="s">
        <v>452</v>
      </c>
      <c r="D89" s="1"/>
      <c r="E89" s="1"/>
      <c r="F89" s="7" t="s">
        <v>379</v>
      </c>
      <c r="G89" s="1"/>
      <c r="H89" s="1"/>
      <c r="I89" s="162" t="s">
        <v>485</v>
      </c>
      <c r="J89" s="127" t="s">
        <v>531</v>
      </c>
      <c r="K89" s="211" t="s">
        <v>532</v>
      </c>
      <c r="L89" s="211" t="s">
        <v>533</v>
      </c>
      <c r="M89" s="211" t="s">
        <v>534</v>
      </c>
      <c r="N89" s="211" t="s">
        <v>535</v>
      </c>
      <c r="O89" s="211" t="s">
        <v>536</v>
      </c>
      <c r="P89" s="211" t="s">
        <v>537</v>
      </c>
      <c r="Q89" s="211" t="s">
        <v>538</v>
      </c>
      <c r="R89" s="211" t="s">
        <v>540</v>
      </c>
      <c r="S89" s="211" t="s">
        <v>392</v>
      </c>
      <c r="T89" s="211" t="s">
        <v>393</v>
      </c>
      <c r="U89" s="211" t="s">
        <v>394</v>
      </c>
      <c r="V89" s="211" t="s">
        <v>395</v>
      </c>
      <c r="W89" s="211" t="s">
        <v>507</v>
      </c>
      <c r="X89" s="211" t="s">
        <v>396</v>
      </c>
      <c r="Y89" s="213" t="s">
        <v>401</v>
      </c>
      <c r="Z89" s="213" t="s">
        <v>403</v>
      </c>
      <c r="AA89" s="116" t="s">
        <v>404</v>
      </c>
      <c r="AB89" s="116" t="s">
        <v>402</v>
      </c>
      <c r="AC89" s="116" t="s">
        <v>405</v>
      </c>
    </row>
    <row r="90" spans="2:29" ht="12.75" hidden="1" customHeight="1">
      <c r="B90" s="1"/>
      <c r="C90" s="7" t="s">
        <v>527</v>
      </c>
      <c r="D90" s="1"/>
      <c r="E90" s="1"/>
      <c r="F90" s="7" t="s">
        <v>380</v>
      </c>
      <c r="G90" s="1"/>
      <c r="H90" s="1"/>
      <c r="I90" s="163"/>
      <c r="J90" s="128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117"/>
      <c r="AB90" s="117"/>
      <c r="AC90" s="117"/>
    </row>
    <row r="91" spans="2:29" ht="12.75" hidden="1" customHeight="1">
      <c r="B91" s="1"/>
      <c r="C91" s="7" t="s">
        <v>453</v>
      </c>
      <c r="D91" s="1"/>
      <c r="E91" s="1"/>
      <c r="G91" s="1"/>
      <c r="H91" s="1"/>
      <c r="I91" s="164"/>
      <c r="J91" s="129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118"/>
      <c r="AB91" s="118"/>
      <c r="AC91" s="118"/>
    </row>
    <row r="92" spans="2:29" ht="12.75" hidden="1" customHeight="1">
      <c r="B92" s="1"/>
      <c r="C92" s="7" t="s">
        <v>454</v>
      </c>
      <c r="D92" s="1"/>
      <c r="E92" s="1"/>
      <c r="F92" s="7" t="s">
        <v>469</v>
      </c>
      <c r="G92" s="1"/>
      <c r="H92" s="1"/>
      <c r="I92" s="25" t="s">
        <v>494</v>
      </c>
      <c r="J92" s="24">
        <f>IF(C14="Contributo su rivista fascia 'A'- ANVUR (non bibl.)",1,0)</f>
        <v>0</v>
      </c>
      <c r="K92" s="24">
        <f>IF(C14="Contributo su rivista scientifica ANVUR diversa da fascia 'A' (non bibl.)",1,0)</f>
        <v>0</v>
      </c>
      <c r="L92" s="24">
        <f>IF(C14="Contributo su rivista scientifica ANVUR indicizzata ISI-SCOPUS - Q1 (bibl.)",1,0)</f>
        <v>0</v>
      </c>
      <c r="M92" s="24">
        <f>IF(C14="Contributo su rivista scientifica ANVUR indicizzata ISI-SCOPUS - Q2 (bibl.)",1,0)</f>
        <v>0</v>
      </c>
      <c r="N92" s="27">
        <f>IF(C14="Contributo su rivista scientifica ANVUR indicizzata ISI-SCOPUS - Q3 (bibl.)",1,0)</f>
        <v>0</v>
      </c>
      <c r="O92" s="27">
        <f>IF(C14="Contributo su rivista scientifica ANVUR indicizzata ISI-SCOPUS - Q4 (bibl.)",1,0)</f>
        <v>0</v>
      </c>
      <c r="P92" s="27">
        <f>IF(C14="Contributo in altre riviste indicizzate ISI-SCOPUS",1,0)</f>
        <v>0</v>
      </c>
      <c r="Q92" s="24">
        <f>IF(C14="Contributo in altre riviste non indicizzate ISI-SCOPUS",1,0)</f>
        <v>0</v>
      </c>
      <c r="R92" s="24">
        <f>IF(C14="Contributo in riviste non scientifiche",1,0)</f>
        <v>0</v>
      </c>
      <c r="S92" s="24">
        <f>IF(C14="Monografia",1,0)</f>
        <v>0</v>
      </c>
      <c r="T92" s="24">
        <f>IF(C14="Capitolo di libro",1,0)</f>
        <v>0</v>
      </c>
      <c r="U92" s="24">
        <f>IF(C14="Contributo in volume collettaneo",1,0)</f>
        <v>0</v>
      </c>
      <c r="V92" s="24">
        <f>IF(C14="Atti di convegno indicizzato ISI-SCOPUS",1,0)</f>
        <v>0</v>
      </c>
      <c r="W92" s="24">
        <f>IF(C14="Altri atti di convegno",1,0)</f>
        <v>0</v>
      </c>
      <c r="X92" s="24">
        <f>IF(C14="Altro",1,0)</f>
        <v>0</v>
      </c>
      <c r="Y92" s="24">
        <f>IF(K14="Sì",1,0)</f>
        <v>0</v>
      </c>
      <c r="Z92" s="24">
        <f>IF(L14="Sì",1,0)</f>
        <v>0</v>
      </c>
      <c r="AA92" s="24">
        <f>IF(M14="Sì",1,0)</f>
        <v>0</v>
      </c>
      <c r="AB92" s="27">
        <f>IF(N14="Sì",1,0)</f>
        <v>0</v>
      </c>
      <c r="AC92" s="24">
        <f>IF(O14="Eleggibile",1,0)</f>
        <v>0</v>
      </c>
    </row>
    <row r="93" spans="2:29" ht="12.75" hidden="1" customHeight="1">
      <c r="B93" s="1"/>
      <c r="C93" s="7" t="s">
        <v>455</v>
      </c>
      <c r="D93" s="1"/>
      <c r="E93" s="1"/>
      <c r="F93" s="7" t="s">
        <v>531</v>
      </c>
      <c r="G93" s="1"/>
      <c r="H93" s="1"/>
      <c r="I93" s="25" t="s">
        <v>495</v>
      </c>
      <c r="J93" s="24">
        <f t="shared" ref="J93:J103" si="4">IF(C15="Contributo su rivista fascia 'A'- ANVUR (non bibl.)",1,0)</f>
        <v>0</v>
      </c>
      <c r="K93" s="24">
        <f t="shared" ref="K93:K103" si="5">IF(C15="Contributo su rivista scientifica ANVUR diversa da fascia 'A' (non bibl.)",1,0)</f>
        <v>0</v>
      </c>
      <c r="L93" s="24">
        <f t="shared" ref="L93:L102" si="6">IF(C15="Contributo su rivista scientifica ANVUR indicizzata ISI-SCOPUS - Q1 (bibl.)",1,0)</f>
        <v>0</v>
      </c>
      <c r="M93" s="24">
        <f t="shared" ref="M93:M103" si="7">IF(C15="Contributo su rivista scientifica ANVUR indicizzata ISI-SCOPUS - Q2 (bibl.)",1,0)</f>
        <v>0</v>
      </c>
      <c r="N93" s="27">
        <f t="shared" ref="N93:N103" si="8">IF(C15="Contributo su rivista scientifica ANVUR indicizzata ISI-SCOPUS - Q3 (bibl.)",1,0)</f>
        <v>0</v>
      </c>
      <c r="O93" s="27">
        <f t="shared" ref="O93:O102" si="9">IF(C15="Contributo su rivista scientifica ANVUR indicizzata ISI-SCOPUS - Q4 (bibl.)",1,0)</f>
        <v>0</v>
      </c>
      <c r="P93" s="27">
        <f t="shared" ref="P93:P103" si="10">IF(C15="Contributo in altre riviste indicizzate ISI-SCOPUS",1,0)</f>
        <v>0</v>
      </c>
      <c r="Q93" s="24">
        <f t="shared" ref="Q93:Q103" si="11">IF(C15="Contributo in altre riviste non indicizzate ISI-SCOPUS",1,0)</f>
        <v>0</v>
      </c>
      <c r="R93" s="24">
        <f t="shared" ref="R93:R103" si="12">IF(C15="Contributo in riviste non scientifiche",1,0)</f>
        <v>0</v>
      </c>
      <c r="S93" s="24">
        <f t="shared" ref="S93:S103" si="13">IF(C15="Monografia",1,0)</f>
        <v>0</v>
      </c>
      <c r="T93" s="24">
        <f t="shared" ref="T93:T102" si="14">IF(C15="Capitolo di libro",1,0)</f>
        <v>0</v>
      </c>
      <c r="U93" s="24">
        <f t="shared" ref="U93:U103" si="15">IF(C15="Contributo in volume collettaneo",1,0)</f>
        <v>0</v>
      </c>
      <c r="V93" s="24">
        <f t="shared" ref="V93:V103" si="16">IF(C15="Atti di convegno indicizzato ISI-SCOPUS",1,0)</f>
        <v>0</v>
      </c>
      <c r="W93" s="24">
        <f t="shared" ref="W93:W103" si="17">IF(C15="Altri atti di convegno",1,0)</f>
        <v>0</v>
      </c>
      <c r="X93" s="24">
        <f t="shared" ref="X93:X103" si="18">IF(C15="Altro",1,0)</f>
        <v>0</v>
      </c>
      <c r="Y93" s="24">
        <f t="shared" ref="Y93:AB103" si="19">IF(K15="Sì",1,0)</f>
        <v>0</v>
      </c>
      <c r="Z93" s="24">
        <f t="shared" si="19"/>
        <v>0</v>
      </c>
      <c r="AA93" s="24">
        <f t="shared" si="19"/>
        <v>0</v>
      </c>
      <c r="AB93" s="27">
        <f t="shared" si="19"/>
        <v>0</v>
      </c>
      <c r="AC93" s="24">
        <f t="shared" ref="AC93:AC103" si="20">IF(O15="Eleggibile",1,0)</f>
        <v>0</v>
      </c>
    </row>
    <row r="94" spans="2:29" ht="12.75" hidden="1" customHeight="1">
      <c r="B94" s="1"/>
      <c r="C94" s="7" t="s">
        <v>456</v>
      </c>
      <c r="D94" s="1"/>
      <c r="E94" s="1"/>
      <c r="F94" s="7" t="s">
        <v>493</v>
      </c>
      <c r="G94" s="1"/>
      <c r="H94" s="1"/>
      <c r="I94" s="25" t="s">
        <v>496</v>
      </c>
      <c r="J94" s="24">
        <f t="shared" si="4"/>
        <v>0</v>
      </c>
      <c r="K94" s="24">
        <f t="shared" si="5"/>
        <v>0</v>
      </c>
      <c r="L94" s="24">
        <f t="shared" si="6"/>
        <v>0</v>
      </c>
      <c r="M94" s="24">
        <f t="shared" si="7"/>
        <v>0</v>
      </c>
      <c r="N94" s="27">
        <f t="shared" si="8"/>
        <v>0</v>
      </c>
      <c r="O94" s="27">
        <f t="shared" si="9"/>
        <v>0</v>
      </c>
      <c r="P94" s="27">
        <f t="shared" si="10"/>
        <v>0</v>
      </c>
      <c r="Q94" s="24">
        <f t="shared" si="11"/>
        <v>0</v>
      </c>
      <c r="R94" s="24">
        <f t="shared" si="12"/>
        <v>0</v>
      </c>
      <c r="S94" s="24">
        <f t="shared" si="13"/>
        <v>0</v>
      </c>
      <c r="T94" s="24">
        <f t="shared" si="14"/>
        <v>0</v>
      </c>
      <c r="U94" s="24">
        <f t="shared" si="15"/>
        <v>0</v>
      </c>
      <c r="V94" s="24">
        <f t="shared" si="16"/>
        <v>0</v>
      </c>
      <c r="W94" s="24">
        <f t="shared" si="17"/>
        <v>0</v>
      </c>
      <c r="X94" s="24">
        <f t="shared" si="18"/>
        <v>0</v>
      </c>
      <c r="Y94" s="24">
        <f t="shared" si="19"/>
        <v>0</v>
      </c>
      <c r="Z94" s="24">
        <f t="shared" si="19"/>
        <v>0</v>
      </c>
      <c r="AA94" s="24">
        <f t="shared" si="19"/>
        <v>0</v>
      </c>
      <c r="AB94" s="27">
        <f t="shared" si="19"/>
        <v>0</v>
      </c>
      <c r="AC94" s="24">
        <f t="shared" si="20"/>
        <v>0</v>
      </c>
    </row>
    <row r="95" spans="2:29" ht="12.75" hidden="1" customHeight="1">
      <c r="B95" s="1"/>
      <c r="C95" s="7" t="s">
        <v>457</v>
      </c>
      <c r="D95" s="1"/>
      <c r="E95" s="1"/>
      <c r="F95" s="7" t="s">
        <v>492</v>
      </c>
      <c r="G95" s="1"/>
      <c r="H95" s="1"/>
      <c r="I95" s="25" t="s">
        <v>497</v>
      </c>
      <c r="J95" s="24">
        <f t="shared" si="4"/>
        <v>0</v>
      </c>
      <c r="K95" s="24">
        <f t="shared" si="5"/>
        <v>0</v>
      </c>
      <c r="L95" s="24">
        <f t="shared" si="6"/>
        <v>0</v>
      </c>
      <c r="M95" s="24">
        <f t="shared" si="7"/>
        <v>0</v>
      </c>
      <c r="N95" s="27">
        <f t="shared" si="8"/>
        <v>0</v>
      </c>
      <c r="O95" s="27">
        <f t="shared" si="9"/>
        <v>0</v>
      </c>
      <c r="P95" s="27">
        <f t="shared" si="10"/>
        <v>0</v>
      </c>
      <c r="Q95" s="24">
        <f t="shared" si="11"/>
        <v>0</v>
      </c>
      <c r="R95" s="24">
        <f t="shared" si="12"/>
        <v>0</v>
      </c>
      <c r="S95" s="24">
        <f t="shared" si="13"/>
        <v>0</v>
      </c>
      <c r="T95" s="24">
        <f t="shared" si="14"/>
        <v>0</v>
      </c>
      <c r="U95" s="24">
        <f t="shared" si="15"/>
        <v>0</v>
      </c>
      <c r="V95" s="24">
        <f t="shared" si="16"/>
        <v>0</v>
      </c>
      <c r="W95" s="24">
        <f t="shared" si="17"/>
        <v>0</v>
      </c>
      <c r="X95" s="24">
        <f t="shared" si="18"/>
        <v>0</v>
      </c>
      <c r="Y95" s="24">
        <f t="shared" si="19"/>
        <v>0</v>
      </c>
      <c r="Z95" s="24">
        <f t="shared" si="19"/>
        <v>0</v>
      </c>
      <c r="AA95" s="24">
        <f t="shared" si="19"/>
        <v>0</v>
      </c>
      <c r="AB95" s="27">
        <f t="shared" si="19"/>
        <v>0</v>
      </c>
      <c r="AC95" s="24">
        <f t="shared" si="20"/>
        <v>0</v>
      </c>
    </row>
    <row r="96" spans="2:29" ht="12.75" hidden="1" customHeight="1">
      <c r="B96" s="1"/>
      <c r="C96" s="7" t="s">
        <v>458</v>
      </c>
      <c r="D96" s="1"/>
      <c r="E96" s="1"/>
      <c r="F96" s="7" t="s">
        <v>392</v>
      </c>
      <c r="G96" s="1"/>
      <c r="H96" s="1"/>
      <c r="I96" s="25" t="s">
        <v>498</v>
      </c>
      <c r="J96" s="24">
        <f t="shared" si="4"/>
        <v>0</v>
      </c>
      <c r="K96" s="24">
        <f t="shared" si="5"/>
        <v>0</v>
      </c>
      <c r="L96" s="24">
        <f t="shared" si="6"/>
        <v>0</v>
      </c>
      <c r="M96" s="24">
        <f t="shared" si="7"/>
        <v>0</v>
      </c>
      <c r="N96" s="27">
        <f t="shared" si="8"/>
        <v>0</v>
      </c>
      <c r="O96" s="27">
        <f t="shared" si="9"/>
        <v>0</v>
      </c>
      <c r="P96" s="27">
        <f t="shared" si="10"/>
        <v>0</v>
      </c>
      <c r="Q96" s="24">
        <f t="shared" si="11"/>
        <v>0</v>
      </c>
      <c r="R96" s="24">
        <f t="shared" si="12"/>
        <v>0</v>
      </c>
      <c r="S96" s="24">
        <f t="shared" si="13"/>
        <v>0</v>
      </c>
      <c r="T96" s="24">
        <f t="shared" si="14"/>
        <v>0</v>
      </c>
      <c r="U96" s="24">
        <f t="shared" si="15"/>
        <v>0</v>
      </c>
      <c r="V96" s="24">
        <f t="shared" si="16"/>
        <v>0</v>
      </c>
      <c r="W96" s="24">
        <f t="shared" si="17"/>
        <v>0</v>
      </c>
      <c r="X96" s="24">
        <f t="shared" si="18"/>
        <v>0</v>
      </c>
      <c r="Y96" s="24">
        <f t="shared" si="19"/>
        <v>0</v>
      </c>
      <c r="Z96" s="24">
        <f t="shared" si="19"/>
        <v>0</v>
      </c>
      <c r="AA96" s="24">
        <f t="shared" si="19"/>
        <v>0</v>
      </c>
      <c r="AB96" s="27">
        <f t="shared" si="19"/>
        <v>0</v>
      </c>
      <c r="AC96" s="24">
        <f t="shared" si="20"/>
        <v>0</v>
      </c>
    </row>
    <row r="97" spans="2:29" ht="12.75" hidden="1" customHeight="1">
      <c r="B97" s="1"/>
      <c r="C97" s="1"/>
      <c r="D97" s="1"/>
      <c r="E97" s="1"/>
      <c r="F97" s="7" t="s">
        <v>393</v>
      </c>
      <c r="G97" s="1"/>
      <c r="H97" s="1"/>
      <c r="I97" s="25" t="s">
        <v>499</v>
      </c>
      <c r="J97" s="24">
        <f t="shared" si="4"/>
        <v>0</v>
      </c>
      <c r="K97" s="24">
        <f t="shared" si="5"/>
        <v>0</v>
      </c>
      <c r="L97" s="24">
        <f t="shared" si="6"/>
        <v>0</v>
      </c>
      <c r="M97" s="24">
        <f t="shared" si="7"/>
        <v>0</v>
      </c>
      <c r="N97" s="27">
        <f t="shared" si="8"/>
        <v>0</v>
      </c>
      <c r="O97" s="27">
        <f t="shared" si="9"/>
        <v>0</v>
      </c>
      <c r="P97" s="27">
        <f t="shared" si="10"/>
        <v>0</v>
      </c>
      <c r="Q97" s="24">
        <f t="shared" si="11"/>
        <v>0</v>
      </c>
      <c r="R97" s="24">
        <f t="shared" si="12"/>
        <v>0</v>
      </c>
      <c r="S97" s="24">
        <f t="shared" si="13"/>
        <v>0</v>
      </c>
      <c r="T97" s="24">
        <f t="shared" si="14"/>
        <v>0</v>
      </c>
      <c r="U97" s="24">
        <f t="shared" si="15"/>
        <v>0</v>
      </c>
      <c r="V97" s="24">
        <f t="shared" si="16"/>
        <v>0</v>
      </c>
      <c r="W97" s="24">
        <f t="shared" si="17"/>
        <v>0</v>
      </c>
      <c r="X97" s="24">
        <f t="shared" si="18"/>
        <v>0</v>
      </c>
      <c r="Y97" s="24">
        <f t="shared" si="19"/>
        <v>0</v>
      </c>
      <c r="Z97" s="24">
        <f t="shared" si="19"/>
        <v>0</v>
      </c>
      <c r="AA97" s="24">
        <f t="shared" si="19"/>
        <v>0</v>
      </c>
      <c r="AB97" s="27">
        <f t="shared" si="19"/>
        <v>0</v>
      </c>
      <c r="AC97" s="24">
        <f t="shared" si="20"/>
        <v>0</v>
      </c>
    </row>
    <row r="98" spans="2:29" ht="12.75" hidden="1" customHeight="1">
      <c r="B98" s="1"/>
      <c r="C98" s="7" t="s">
        <v>466</v>
      </c>
      <c r="D98" s="1"/>
      <c r="E98" s="1"/>
      <c r="F98" s="7" t="s">
        <v>394</v>
      </c>
      <c r="G98" s="1"/>
      <c r="H98" s="1"/>
      <c r="I98" s="25" t="s">
        <v>500</v>
      </c>
      <c r="J98" s="24">
        <f t="shared" si="4"/>
        <v>0</v>
      </c>
      <c r="K98" s="24">
        <f t="shared" si="5"/>
        <v>0</v>
      </c>
      <c r="L98" s="24">
        <f t="shared" si="6"/>
        <v>0</v>
      </c>
      <c r="M98" s="24">
        <f t="shared" si="7"/>
        <v>0</v>
      </c>
      <c r="N98" s="27">
        <f t="shared" si="8"/>
        <v>0</v>
      </c>
      <c r="O98" s="27">
        <f t="shared" si="9"/>
        <v>0</v>
      </c>
      <c r="P98" s="27">
        <f t="shared" si="10"/>
        <v>0</v>
      </c>
      <c r="Q98" s="24">
        <f t="shared" si="11"/>
        <v>0</v>
      </c>
      <c r="R98" s="24">
        <f t="shared" si="12"/>
        <v>0</v>
      </c>
      <c r="S98" s="24">
        <f t="shared" si="13"/>
        <v>0</v>
      </c>
      <c r="T98" s="24">
        <f t="shared" si="14"/>
        <v>0</v>
      </c>
      <c r="U98" s="24">
        <f t="shared" si="15"/>
        <v>0</v>
      </c>
      <c r="V98" s="24">
        <f t="shared" si="16"/>
        <v>0</v>
      </c>
      <c r="W98" s="24">
        <f t="shared" si="17"/>
        <v>0</v>
      </c>
      <c r="X98" s="24">
        <f t="shared" si="18"/>
        <v>0</v>
      </c>
      <c r="Y98" s="24">
        <f t="shared" si="19"/>
        <v>0</v>
      </c>
      <c r="Z98" s="24">
        <f t="shared" si="19"/>
        <v>0</v>
      </c>
      <c r="AA98" s="24">
        <f t="shared" si="19"/>
        <v>0</v>
      </c>
      <c r="AB98" s="27">
        <f t="shared" si="19"/>
        <v>0</v>
      </c>
      <c r="AC98" s="24">
        <f t="shared" si="20"/>
        <v>0</v>
      </c>
    </row>
    <row r="99" spans="2:29" ht="12.75" hidden="1" customHeight="1">
      <c r="B99" s="1"/>
      <c r="C99" s="6" t="s">
        <v>5</v>
      </c>
      <c r="D99" s="1"/>
      <c r="E99" s="1"/>
      <c r="F99" s="7" t="s">
        <v>395</v>
      </c>
      <c r="G99" s="1"/>
      <c r="H99" s="1"/>
      <c r="I99" s="25" t="s">
        <v>501</v>
      </c>
      <c r="J99" s="24">
        <f t="shared" si="4"/>
        <v>0</v>
      </c>
      <c r="K99" s="24">
        <f t="shared" si="5"/>
        <v>0</v>
      </c>
      <c r="L99" s="24">
        <f t="shared" si="6"/>
        <v>0</v>
      </c>
      <c r="M99" s="24">
        <f t="shared" si="7"/>
        <v>0</v>
      </c>
      <c r="N99" s="27">
        <f t="shared" si="8"/>
        <v>0</v>
      </c>
      <c r="O99" s="27">
        <f t="shared" si="9"/>
        <v>0</v>
      </c>
      <c r="P99" s="27">
        <f t="shared" si="10"/>
        <v>0</v>
      </c>
      <c r="Q99" s="24">
        <f t="shared" si="11"/>
        <v>0</v>
      </c>
      <c r="R99" s="24">
        <f t="shared" si="12"/>
        <v>0</v>
      </c>
      <c r="S99" s="24">
        <f t="shared" si="13"/>
        <v>0</v>
      </c>
      <c r="T99" s="24">
        <f t="shared" si="14"/>
        <v>0</v>
      </c>
      <c r="U99" s="24">
        <f t="shared" si="15"/>
        <v>0</v>
      </c>
      <c r="V99" s="24">
        <f t="shared" si="16"/>
        <v>0</v>
      </c>
      <c r="W99" s="24">
        <f t="shared" si="17"/>
        <v>0</v>
      </c>
      <c r="X99" s="24">
        <f t="shared" si="18"/>
        <v>0</v>
      </c>
      <c r="Y99" s="24">
        <f t="shared" si="19"/>
        <v>0</v>
      </c>
      <c r="Z99" s="24">
        <f t="shared" si="19"/>
        <v>0</v>
      </c>
      <c r="AA99" s="24">
        <f t="shared" si="19"/>
        <v>0</v>
      </c>
      <c r="AB99" s="27">
        <f t="shared" si="19"/>
        <v>0</v>
      </c>
      <c r="AC99" s="24">
        <f t="shared" si="20"/>
        <v>0</v>
      </c>
    </row>
    <row r="100" spans="2:29" ht="12.75" hidden="1" customHeight="1">
      <c r="B100" s="1"/>
      <c r="C100" s="6" t="s">
        <v>6</v>
      </c>
      <c r="D100" s="1"/>
      <c r="E100" s="1"/>
      <c r="F100" s="7" t="s">
        <v>507</v>
      </c>
      <c r="G100" s="1"/>
      <c r="H100" s="1"/>
      <c r="I100" s="25" t="s">
        <v>502</v>
      </c>
      <c r="J100" s="24">
        <f t="shared" si="4"/>
        <v>0</v>
      </c>
      <c r="K100" s="24">
        <f t="shared" si="5"/>
        <v>0</v>
      </c>
      <c r="L100" s="24">
        <f t="shared" si="6"/>
        <v>0</v>
      </c>
      <c r="M100" s="24">
        <f t="shared" si="7"/>
        <v>0</v>
      </c>
      <c r="N100" s="27">
        <f t="shared" si="8"/>
        <v>0</v>
      </c>
      <c r="O100" s="27">
        <f t="shared" si="9"/>
        <v>0</v>
      </c>
      <c r="P100" s="27">
        <f t="shared" si="10"/>
        <v>0</v>
      </c>
      <c r="Q100" s="24">
        <f t="shared" si="11"/>
        <v>0</v>
      </c>
      <c r="R100" s="24">
        <f t="shared" si="12"/>
        <v>0</v>
      </c>
      <c r="S100" s="24">
        <f t="shared" si="13"/>
        <v>0</v>
      </c>
      <c r="T100" s="24">
        <f t="shared" si="14"/>
        <v>0</v>
      </c>
      <c r="U100" s="24">
        <f t="shared" si="15"/>
        <v>0</v>
      </c>
      <c r="V100" s="24">
        <f t="shared" si="16"/>
        <v>0</v>
      </c>
      <c r="W100" s="24">
        <f t="shared" si="17"/>
        <v>0</v>
      </c>
      <c r="X100" s="24">
        <f t="shared" si="18"/>
        <v>0</v>
      </c>
      <c r="Y100" s="24">
        <f t="shared" si="19"/>
        <v>0</v>
      </c>
      <c r="Z100" s="24">
        <f t="shared" si="19"/>
        <v>0</v>
      </c>
      <c r="AA100" s="24">
        <f t="shared" si="19"/>
        <v>0</v>
      </c>
      <c r="AB100" s="27">
        <f t="shared" si="19"/>
        <v>0</v>
      </c>
      <c r="AC100" s="24">
        <f t="shared" si="20"/>
        <v>0</v>
      </c>
    </row>
    <row r="101" spans="2:29" ht="12.75" hidden="1" customHeight="1">
      <c r="B101" s="1"/>
      <c r="C101" s="6" t="s">
        <v>7</v>
      </c>
      <c r="D101" s="1"/>
      <c r="E101" s="1"/>
      <c r="F101" s="7" t="s">
        <v>396</v>
      </c>
      <c r="G101" s="1"/>
      <c r="H101" s="1"/>
      <c r="I101" s="25" t="s">
        <v>503</v>
      </c>
      <c r="J101" s="24">
        <f t="shared" si="4"/>
        <v>0</v>
      </c>
      <c r="K101" s="24">
        <f t="shared" si="5"/>
        <v>0</v>
      </c>
      <c r="L101" s="24">
        <f t="shared" si="6"/>
        <v>0</v>
      </c>
      <c r="M101" s="24">
        <f t="shared" si="7"/>
        <v>0</v>
      </c>
      <c r="N101" s="27">
        <f t="shared" si="8"/>
        <v>0</v>
      </c>
      <c r="O101" s="27">
        <f t="shared" si="9"/>
        <v>0</v>
      </c>
      <c r="P101" s="27">
        <f t="shared" si="10"/>
        <v>0</v>
      </c>
      <c r="Q101" s="24">
        <f t="shared" si="11"/>
        <v>0</v>
      </c>
      <c r="R101" s="24">
        <f t="shared" si="12"/>
        <v>0</v>
      </c>
      <c r="S101" s="24">
        <f t="shared" si="13"/>
        <v>0</v>
      </c>
      <c r="T101" s="24">
        <f t="shared" si="14"/>
        <v>0</v>
      </c>
      <c r="U101" s="24">
        <f t="shared" si="15"/>
        <v>0</v>
      </c>
      <c r="V101" s="24">
        <f t="shared" si="16"/>
        <v>0</v>
      </c>
      <c r="W101" s="24">
        <f t="shared" si="17"/>
        <v>0</v>
      </c>
      <c r="X101" s="24">
        <f t="shared" si="18"/>
        <v>0</v>
      </c>
      <c r="Y101" s="24">
        <f t="shared" si="19"/>
        <v>0</v>
      </c>
      <c r="Z101" s="24">
        <f t="shared" si="19"/>
        <v>0</v>
      </c>
      <c r="AA101" s="24">
        <f t="shared" si="19"/>
        <v>0</v>
      </c>
      <c r="AB101" s="27">
        <f t="shared" si="19"/>
        <v>0</v>
      </c>
      <c r="AC101" s="24">
        <f t="shared" si="20"/>
        <v>0</v>
      </c>
    </row>
    <row r="102" spans="2:29" ht="12.75" hidden="1" customHeight="1">
      <c r="B102" s="1"/>
      <c r="C102" s="6" t="s">
        <v>381</v>
      </c>
      <c r="D102" s="1"/>
      <c r="E102" s="1"/>
      <c r="F102" s="1"/>
      <c r="G102" s="1"/>
      <c r="H102" s="1"/>
      <c r="I102" s="25" t="s">
        <v>504</v>
      </c>
      <c r="J102" s="24">
        <f t="shared" si="4"/>
        <v>0</v>
      </c>
      <c r="K102" s="24">
        <f t="shared" si="5"/>
        <v>0</v>
      </c>
      <c r="L102" s="24">
        <f t="shared" si="6"/>
        <v>0</v>
      </c>
      <c r="M102" s="24">
        <f t="shared" si="7"/>
        <v>0</v>
      </c>
      <c r="N102" s="27">
        <f t="shared" si="8"/>
        <v>0</v>
      </c>
      <c r="O102" s="27">
        <f t="shared" si="9"/>
        <v>0</v>
      </c>
      <c r="P102" s="27">
        <f t="shared" si="10"/>
        <v>0</v>
      </c>
      <c r="Q102" s="24">
        <f t="shared" si="11"/>
        <v>0</v>
      </c>
      <c r="R102" s="24">
        <f t="shared" si="12"/>
        <v>0</v>
      </c>
      <c r="S102" s="24">
        <f t="shared" si="13"/>
        <v>0</v>
      </c>
      <c r="T102" s="24">
        <f t="shared" si="14"/>
        <v>0</v>
      </c>
      <c r="U102" s="24">
        <f t="shared" si="15"/>
        <v>0</v>
      </c>
      <c r="V102" s="24">
        <f t="shared" si="16"/>
        <v>0</v>
      </c>
      <c r="W102" s="24">
        <f t="shared" si="17"/>
        <v>0</v>
      </c>
      <c r="X102" s="24">
        <f t="shared" si="18"/>
        <v>0</v>
      </c>
      <c r="Y102" s="24">
        <f t="shared" si="19"/>
        <v>0</v>
      </c>
      <c r="Z102" s="24">
        <f t="shared" si="19"/>
        <v>0</v>
      </c>
      <c r="AA102" s="24">
        <f t="shared" si="19"/>
        <v>0</v>
      </c>
      <c r="AB102" s="27">
        <f t="shared" si="19"/>
        <v>0</v>
      </c>
      <c r="AC102" s="24">
        <f t="shared" si="20"/>
        <v>0</v>
      </c>
    </row>
    <row r="103" spans="2:29" ht="12.75" hidden="1" customHeight="1">
      <c r="B103" s="1"/>
      <c r="C103" s="6" t="s">
        <v>382</v>
      </c>
      <c r="D103" s="1"/>
      <c r="E103" s="1"/>
      <c r="F103" s="38" t="s">
        <v>470</v>
      </c>
      <c r="G103" s="1"/>
      <c r="H103" s="1"/>
      <c r="I103" s="25" t="s">
        <v>505</v>
      </c>
      <c r="J103" s="24">
        <f t="shared" si="4"/>
        <v>0</v>
      </c>
      <c r="K103" s="24">
        <f t="shared" si="5"/>
        <v>0</v>
      </c>
      <c r="L103" s="24">
        <f>IF(C25="Contributo su rivista scientifica ANVUR indicizzata ISI-SCOPUS - Q1 (bibl.)",1,0)</f>
        <v>0</v>
      </c>
      <c r="M103" s="24">
        <f t="shared" si="7"/>
        <v>0</v>
      </c>
      <c r="N103" s="27">
        <f t="shared" si="8"/>
        <v>0</v>
      </c>
      <c r="O103" s="27">
        <f>IF(C25="Contributo su rivista scientifica ANVUR indicizzata ISI-SCOPUS - Q4 (bibl.)",1,0)</f>
        <v>0</v>
      </c>
      <c r="P103" s="27">
        <f t="shared" si="10"/>
        <v>0</v>
      </c>
      <c r="Q103" s="24">
        <f t="shared" si="11"/>
        <v>0</v>
      </c>
      <c r="R103" s="24">
        <f t="shared" si="12"/>
        <v>0</v>
      </c>
      <c r="S103" s="24">
        <f t="shared" si="13"/>
        <v>0</v>
      </c>
      <c r="T103" s="24">
        <f>IF(C25="Capitolo di libro",1,0)</f>
        <v>0</v>
      </c>
      <c r="U103" s="24">
        <f t="shared" si="15"/>
        <v>0</v>
      </c>
      <c r="V103" s="24">
        <f t="shared" si="16"/>
        <v>0</v>
      </c>
      <c r="W103" s="24">
        <f t="shared" si="17"/>
        <v>0</v>
      </c>
      <c r="X103" s="24">
        <f t="shared" si="18"/>
        <v>0</v>
      </c>
      <c r="Y103" s="24">
        <f t="shared" si="19"/>
        <v>0</v>
      </c>
      <c r="Z103" s="24">
        <f t="shared" si="19"/>
        <v>0</v>
      </c>
      <c r="AA103" s="24">
        <f t="shared" si="19"/>
        <v>0</v>
      </c>
      <c r="AB103" s="27">
        <f t="shared" si="19"/>
        <v>0</v>
      </c>
      <c r="AC103" s="24">
        <f t="shared" si="20"/>
        <v>0</v>
      </c>
    </row>
    <row r="104" spans="2:29" ht="12.75" hidden="1" customHeight="1">
      <c r="B104" s="1"/>
      <c r="C104" s="6" t="s">
        <v>383</v>
      </c>
      <c r="D104" s="1"/>
      <c r="E104" s="1"/>
      <c r="F104" s="38" t="s">
        <v>460</v>
      </c>
      <c r="G104" s="1"/>
      <c r="H104" s="1"/>
      <c r="I104" s="26" t="s">
        <v>506</v>
      </c>
      <c r="J104" s="26">
        <f>SUM(J92:J103)</f>
        <v>0</v>
      </c>
      <c r="K104" s="26">
        <f>SUM(K92:K103)</f>
        <v>0</v>
      </c>
      <c r="L104" s="26">
        <f t="shared" ref="L104:AC104" si="21">SUM(L92:L103)</f>
        <v>0</v>
      </c>
      <c r="M104" s="26">
        <f t="shared" si="21"/>
        <v>0</v>
      </c>
      <c r="N104" s="26">
        <f t="shared" si="21"/>
        <v>0</v>
      </c>
      <c r="O104" s="26">
        <f t="shared" si="21"/>
        <v>0</v>
      </c>
      <c r="P104" s="26">
        <f t="shared" si="21"/>
        <v>0</v>
      </c>
      <c r="Q104" s="26">
        <f t="shared" si="21"/>
        <v>0</v>
      </c>
      <c r="R104" s="26">
        <f t="shared" si="21"/>
        <v>0</v>
      </c>
      <c r="S104" s="26">
        <f t="shared" si="21"/>
        <v>0</v>
      </c>
      <c r="T104" s="26">
        <f t="shared" si="21"/>
        <v>0</v>
      </c>
      <c r="U104" s="26">
        <f t="shared" si="21"/>
        <v>0</v>
      </c>
      <c r="V104" s="26">
        <f t="shared" si="21"/>
        <v>0</v>
      </c>
      <c r="W104" s="26">
        <f t="shared" si="21"/>
        <v>0</v>
      </c>
      <c r="X104" s="26">
        <f t="shared" si="21"/>
        <v>0</v>
      </c>
      <c r="Y104" s="26">
        <f t="shared" si="21"/>
        <v>0</v>
      </c>
      <c r="Z104" s="26">
        <f t="shared" si="21"/>
        <v>0</v>
      </c>
      <c r="AA104" s="26">
        <f t="shared" si="21"/>
        <v>0</v>
      </c>
      <c r="AB104" s="26">
        <f t="shared" si="21"/>
        <v>0</v>
      </c>
      <c r="AC104" s="26">
        <f t="shared" si="21"/>
        <v>0</v>
      </c>
    </row>
    <row r="105" spans="2:29" ht="12.75" hidden="1" customHeight="1">
      <c r="B105" s="1"/>
      <c r="C105" s="6" t="s">
        <v>384</v>
      </c>
      <c r="D105" s="1"/>
      <c r="E105" s="1"/>
      <c r="F105" s="38" t="s">
        <v>459</v>
      </c>
      <c r="G105" s="1"/>
      <c r="H105" s="1"/>
      <c r="I105" s="31" t="s">
        <v>513</v>
      </c>
      <c r="J105" s="32">
        <f>SUM(J104:X104)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9" ht="12.75" hidden="1" customHeight="1">
      <c r="B106" s="1"/>
      <c r="C106" s="6" t="s">
        <v>385</v>
      </c>
      <c r="D106" s="1"/>
      <c r="E106" s="1"/>
      <c r="F106" s="38" t="s">
        <v>461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9" ht="12.75" hidden="1" customHeight="1">
      <c r="B107" s="1"/>
      <c r="C107" s="6" t="s">
        <v>386</v>
      </c>
      <c r="D107" s="1"/>
      <c r="E107" s="1"/>
      <c r="F107" s="38" t="s">
        <v>462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9" ht="12.75" hidden="1" customHeight="1">
      <c r="B108" s="1"/>
      <c r="C108" s="6" t="s">
        <v>387</v>
      </c>
      <c r="D108" s="1"/>
      <c r="E108" s="1"/>
      <c r="F108" s="1"/>
      <c r="G108" s="1"/>
      <c r="H108" s="1"/>
      <c r="I108" s="162" t="s">
        <v>508</v>
      </c>
      <c r="J108" s="116" t="s">
        <v>400</v>
      </c>
      <c r="K108" s="127" t="s">
        <v>544</v>
      </c>
      <c r="L108" s="127" t="s">
        <v>548</v>
      </c>
      <c r="M108" s="127" t="s">
        <v>545</v>
      </c>
      <c r="N108" s="127" t="s">
        <v>546</v>
      </c>
      <c r="O108" s="127" t="s">
        <v>547</v>
      </c>
      <c r="P108" s="116" t="s">
        <v>396</v>
      </c>
      <c r="Q108" s="1"/>
      <c r="S108" s="159" t="s">
        <v>530</v>
      </c>
      <c r="T108" s="82" t="s">
        <v>460</v>
      </c>
      <c r="U108" s="83" t="s">
        <v>459</v>
      </c>
      <c r="V108" s="83" t="s">
        <v>461</v>
      </c>
      <c r="W108" s="83" t="s">
        <v>462</v>
      </c>
    </row>
    <row r="109" spans="2:29" ht="12.75" hidden="1" customHeight="1">
      <c r="B109" s="1"/>
      <c r="C109" s="6" t="s">
        <v>388</v>
      </c>
      <c r="D109" s="1"/>
      <c r="E109" s="1"/>
      <c r="F109" s="7" t="s">
        <v>471</v>
      </c>
      <c r="G109" s="1"/>
      <c r="H109" s="1"/>
      <c r="I109" s="163"/>
      <c r="J109" s="117"/>
      <c r="K109" s="117"/>
      <c r="L109" s="117"/>
      <c r="M109" s="117"/>
      <c r="N109" s="117"/>
      <c r="O109" s="117"/>
      <c r="P109" s="117"/>
      <c r="Q109" s="1"/>
      <c r="S109" s="160"/>
      <c r="T109" s="79"/>
      <c r="U109" s="81"/>
      <c r="V109" s="81"/>
      <c r="W109" s="81"/>
    </row>
    <row r="110" spans="2:29" ht="12.75" hidden="1" customHeight="1">
      <c r="B110" s="1"/>
      <c r="C110" s="6" t="s">
        <v>389</v>
      </c>
      <c r="D110" s="1"/>
      <c r="E110" s="1"/>
      <c r="F110" s="7" t="s">
        <v>400</v>
      </c>
      <c r="G110" s="1"/>
      <c r="H110" s="1"/>
      <c r="I110" s="164"/>
      <c r="J110" s="118"/>
      <c r="K110" s="118"/>
      <c r="L110" s="118"/>
      <c r="M110" s="118"/>
      <c r="N110" s="118"/>
      <c r="O110" s="118"/>
      <c r="P110" s="118"/>
      <c r="Q110" s="1"/>
      <c r="S110" s="161"/>
      <c r="T110" s="80"/>
      <c r="U110" s="81"/>
      <c r="V110" s="81"/>
      <c r="W110" s="81"/>
    </row>
    <row r="111" spans="2:29" ht="12.75" hidden="1" customHeight="1">
      <c r="B111" s="1"/>
      <c r="C111" s="6" t="s">
        <v>390</v>
      </c>
      <c r="D111" s="1"/>
      <c r="E111" s="1"/>
      <c r="F111" s="7" t="s">
        <v>544</v>
      </c>
      <c r="G111" s="1"/>
      <c r="H111" s="1"/>
      <c r="I111" s="25" t="s">
        <v>494</v>
      </c>
      <c r="J111" s="24">
        <f t="shared" ref="J111:J122" si="22">IF(J14="I - Diritti umani",1,0)</f>
        <v>0</v>
      </c>
      <c r="K111" s="24">
        <f>IF(J14="II - Salute, sicurezza e benessere",1,0)</f>
        <v>0</v>
      </c>
      <c r="L111" s="24">
        <f>IF(J14="III - Progresso e innovazione tecnologica",1,0)</f>
        <v>0</v>
      </c>
      <c r="M111" s="24">
        <f>IF(J14="IV - Culture e società in trasformazione",1,0)</f>
        <v>0</v>
      </c>
      <c r="N111" s="24">
        <f>IF(J14="V - Imprese, mercati e PA",1,0)</f>
        <v>0</v>
      </c>
      <c r="O111" s="24">
        <f>IF(J14="VI -  Sviluppo sostenibile",1,0)</f>
        <v>0</v>
      </c>
      <c r="P111" s="24">
        <f t="shared" ref="P111:P122" si="23">IF(J14="Altro",1,0)</f>
        <v>0</v>
      </c>
      <c r="Q111" s="1"/>
      <c r="S111" s="25" t="s">
        <v>494</v>
      </c>
      <c r="T111" s="24" t="e">
        <f>IF(#REF!="Q1",1,0)</f>
        <v>#REF!</v>
      </c>
      <c r="U111" s="24" t="e">
        <f>IF(#REF!="Q2",1,0)</f>
        <v>#REF!</v>
      </c>
      <c r="V111" s="24" t="e">
        <f>IF(#REF!="Q3",1,0)</f>
        <v>#REF!</v>
      </c>
      <c r="W111" s="24" t="e">
        <f>IF(#REF!="Q4",1,0)</f>
        <v>#REF!</v>
      </c>
    </row>
    <row r="112" spans="2:29" ht="12.75" hidden="1" customHeight="1">
      <c r="B112" s="1"/>
      <c r="C112" s="6" t="s">
        <v>391</v>
      </c>
      <c r="D112" s="1"/>
      <c r="E112" s="1"/>
      <c r="F112" s="7" t="s">
        <v>548</v>
      </c>
      <c r="G112" s="1"/>
      <c r="H112" s="1"/>
      <c r="I112" s="25" t="s">
        <v>495</v>
      </c>
      <c r="J112" s="24">
        <f t="shared" si="22"/>
        <v>0</v>
      </c>
      <c r="K112" s="24">
        <f t="shared" ref="K112:K122" si="24">IF(J15="II - Salute, sicurezza e benessere",1,0)</f>
        <v>0</v>
      </c>
      <c r="L112" s="24">
        <f t="shared" ref="L112:L122" si="25">IF(J15="III - Progresso e innovazione tecnologica",1,0)</f>
        <v>0</v>
      </c>
      <c r="M112" s="24">
        <f t="shared" ref="M112:M122" si="26">IF(J15="IV - Culture e società in trasformazione",1,0)</f>
        <v>0</v>
      </c>
      <c r="N112" s="24">
        <f t="shared" ref="N112:N122" si="27">IF(J15="V - Imprese, mercati e PA",1,0)</f>
        <v>0</v>
      </c>
      <c r="O112" s="24">
        <f t="shared" ref="O112:O122" si="28">IF(J15="VI -  Sviluppo sostenibile",1,0)</f>
        <v>0</v>
      </c>
      <c r="P112" s="24">
        <f t="shared" si="23"/>
        <v>0</v>
      </c>
      <c r="Q112" s="1"/>
      <c r="S112" s="25" t="s">
        <v>495</v>
      </c>
      <c r="T112" s="24" t="e">
        <f>IF(#REF!="Q1",1,0)</f>
        <v>#REF!</v>
      </c>
      <c r="U112" s="24" t="e">
        <f>IF(#REF!="Q2",1,0)</f>
        <v>#REF!</v>
      </c>
      <c r="V112" s="24" t="e">
        <f>IF(#REF!="Q3",1,0)</f>
        <v>#REF!</v>
      </c>
      <c r="W112" s="24" t="e">
        <f>IF(#REF!="Q4",1,0)</f>
        <v>#REF!</v>
      </c>
    </row>
    <row r="113" spans="2:23" ht="12.75" hidden="1" customHeight="1">
      <c r="B113" s="1"/>
      <c r="C113" s="1"/>
      <c r="D113" s="1"/>
      <c r="E113" s="1"/>
      <c r="F113" s="7" t="s">
        <v>545</v>
      </c>
      <c r="G113" s="1"/>
      <c r="H113" s="1"/>
      <c r="I113" s="25" t="s">
        <v>496</v>
      </c>
      <c r="J113" s="24">
        <f t="shared" si="22"/>
        <v>0</v>
      </c>
      <c r="K113" s="24">
        <f t="shared" si="24"/>
        <v>0</v>
      </c>
      <c r="L113" s="24">
        <f t="shared" si="25"/>
        <v>0</v>
      </c>
      <c r="M113" s="24">
        <f t="shared" si="26"/>
        <v>0</v>
      </c>
      <c r="N113" s="24">
        <f t="shared" si="27"/>
        <v>0</v>
      </c>
      <c r="O113" s="24">
        <f t="shared" si="28"/>
        <v>0</v>
      </c>
      <c r="P113" s="24">
        <f t="shared" si="23"/>
        <v>0</v>
      </c>
      <c r="Q113" s="1"/>
      <c r="S113" s="25" t="s">
        <v>496</v>
      </c>
      <c r="T113" s="24" t="e">
        <f>IF(#REF!="Q1",1,0)</f>
        <v>#REF!</v>
      </c>
      <c r="U113" s="24" t="e">
        <f>IF(#REF!="Q2",1,0)</f>
        <v>#REF!</v>
      </c>
      <c r="V113" s="24" t="e">
        <f>IF(#REF!="Q3",1,0)</f>
        <v>#REF!</v>
      </c>
      <c r="W113" s="24" t="e">
        <f>IF(#REF!="Q4",1,0)</f>
        <v>#REF!</v>
      </c>
    </row>
    <row r="114" spans="2:23" ht="12.75" hidden="1" customHeight="1">
      <c r="B114" s="1"/>
      <c r="C114" s="7" t="s">
        <v>467</v>
      </c>
      <c r="D114" s="1"/>
      <c r="E114" s="1"/>
      <c r="F114" s="7" t="s">
        <v>546</v>
      </c>
      <c r="G114" s="1"/>
      <c r="H114" s="1"/>
      <c r="I114" s="25" t="s">
        <v>497</v>
      </c>
      <c r="J114" s="24">
        <f t="shared" si="22"/>
        <v>0</v>
      </c>
      <c r="K114" s="24">
        <f t="shared" si="24"/>
        <v>0</v>
      </c>
      <c r="L114" s="24">
        <f t="shared" si="25"/>
        <v>0</v>
      </c>
      <c r="M114" s="24">
        <f t="shared" si="26"/>
        <v>0</v>
      </c>
      <c r="N114" s="24">
        <f t="shared" si="27"/>
        <v>0</v>
      </c>
      <c r="O114" s="24">
        <f t="shared" si="28"/>
        <v>0</v>
      </c>
      <c r="P114" s="24">
        <f t="shared" si="23"/>
        <v>0</v>
      </c>
      <c r="Q114" s="1"/>
      <c r="S114" s="25" t="s">
        <v>497</v>
      </c>
      <c r="T114" s="24" t="e">
        <f>IF(#REF!="Q1",1,0)</f>
        <v>#REF!</v>
      </c>
      <c r="U114" s="24" t="e">
        <f>IF(#REF!="Q2",1,0)</f>
        <v>#REF!</v>
      </c>
      <c r="V114" s="24" t="e">
        <f>IF(#REF!="Q3",1,0)</f>
        <v>#REF!</v>
      </c>
      <c r="W114" s="24" t="e">
        <f>IF(#REF!="Q4",1,0)</f>
        <v>#REF!</v>
      </c>
    </row>
    <row r="115" spans="2:23" ht="12.75" hidden="1" customHeight="1">
      <c r="B115" s="1"/>
      <c r="C115" s="6" t="s">
        <v>8</v>
      </c>
      <c r="D115" s="1"/>
      <c r="E115" s="1"/>
      <c r="F115" s="7" t="s">
        <v>547</v>
      </c>
      <c r="G115" s="1"/>
      <c r="H115" s="1"/>
      <c r="I115" s="25" t="s">
        <v>498</v>
      </c>
      <c r="J115" s="24">
        <f t="shared" si="22"/>
        <v>0</v>
      </c>
      <c r="K115" s="24">
        <f t="shared" si="24"/>
        <v>0</v>
      </c>
      <c r="L115" s="24">
        <f t="shared" si="25"/>
        <v>0</v>
      </c>
      <c r="M115" s="24">
        <f t="shared" si="26"/>
        <v>0</v>
      </c>
      <c r="N115" s="24">
        <f t="shared" si="27"/>
        <v>0</v>
      </c>
      <c r="O115" s="24">
        <f t="shared" si="28"/>
        <v>0</v>
      </c>
      <c r="P115" s="24">
        <f t="shared" si="23"/>
        <v>0</v>
      </c>
      <c r="Q115" s="1"/>
      <c r="S115" s="25" t="s">
        <v>498</v>
      </c>
      <c r="T115" s="24" t="e">
        <f>IF(#REF!="Q1",1,0)</f>
        <v>#REF!</v>
      </c>
      <c r="U115" s="24" t="e">
        <f>IF(#REF!="Q2",1,0)</f>
        <v>#REF!</v>
      </c>
      <c r="V115" s="24" t="e">
        <f>IF(#REF!="Q3",1,0)</f>
        <v>#REF!</v>
      </c>
      <c r="W115" s="24" t="e">
        <f>IF(#REF!="Q4",1,0)</f>
        <v>#REF!</v>
      </c>
    </row>
    <row r="116" spans="2:23" ht="12.75" hidden="1" customHeight="1">
      <c r="B116" s="1"/>
      <c r="C116" s="6" t="s">
        <v>9</v>
      </c>
      <c r="D116" s="1"/>
      <c r="E116" s="1"/>
      <c r="F116" s="7" t="s">
        <v>396</v>
      </c>
      <c r="G116" s="1"/>
      <c r="H116" s="1"/>
      <c r="I116" s="25" t="s">
        <v>499</v>
      </c>
      <c r="J116" s="24">
        <f t="shared" si="22"/>
        <v>0</v>
      </c>
      <c r="K116" s="24">
        <f t="shared" si="24"/>
        <v>0</v>
      </c>
      <c r="L116" s="24">
        <f t="shared" si="25"/>
        <v>0</v>
      </c>
      <c r="M116" s="24">
        <f t="shared" si="26"/>
        <v>0</v>
      </c>
      <c r="N116" s="24">
        <f t="shared" si="27"/>
        <v>0</v>
      </c>
      <c r="O116" s="24">
        <f t="shared" si="28"/>
        <v>0</v>
      </c>
      <c r="P116" s="24">
        <f t="shared" si="23"/>
        <v>0</v>
      </c>
      <c r="Q116" s="1"/>
      <c r="S116" s="25" t="s">
        <v>499</v>
      </c>
      <c r="T116" s="24" t="e">
        <f>IF(#REF!="Q1",1,0)</f>
        <v>#REF!</v>
      </c>
      <c r="U116" s="24" t="e">
        <f>IF(#REF!="Q2",1,0)</f>
        <v>#REF!</v>
      </c>
      <c r="V116" s="24" t="e">
        <f>IF(#REF!="Q3",1,0)</f>
        <v>#REF!</v>
      </c>
      <c r="W116" s="24" t="e">
        <f>IF(#REF!="Q4",1,0)</f>
        <v>#REF!</v>
      </c>
    </row>
    <row r="117" spans="2:23" ht="12.75" hidden="1" customHeight="1">
      <c r="B117" s="1"/>
      <c r="C117" s="6" t="s">
        <v>10</v>
      </c>
      <c r="D117" s="1"/>
      <c r="E117" s="1"/>
      <c r="F117" s="7" t="s">
        <v>468</v>
      </c>
      <c r="G117" s="1"/>
      <c r="H117" s="1"/>
      <c r="I117" s="25" t="s">
        <v>500</v>
      </c>
      <c r="J117" s="24">
        <f t="shared" si="22"/>
        <v>0</v>
      </c>
      <c r="K117" s="24">
        <f t="shared" si="24"/>
        <v>0</v>
      </c>
      <c r="L117" s="24">
        <f t="shared" si="25"/>
        <v>0</v>
      </c>
      <c r="M117" s="24">
        <f t="shared" si="26"/>
        <v>0</v>
      </c>
      <c r="N117" s="24">
        <f t="shared" si="27"/>
        <v>0</v>
      </c>
      <c r="O117" s="24">
        <f t="shared" si="28"/>
        <v>0</v>
      </c>
      <c r="P117" s="24">
        <f t="shared" si="23"/>
        <v>0</v>
      </c>
      <c r="Q117" s="1"/>
      <c r="S117" s="25" t="s">
        <v>500</v>
      </c>
      <c r="T117" s="24" t="e">
        <f>IF(#REF!="Q1",1,0)</f>
        <v>#REF!</v>
      </c>
      <c r="U117" s="24" t="e">
        <f>IF(#REF!="Q2",1,0)</f>
        <v>#REF!</v>
      </c>
      <c r="V117" s="24" t="e">
        <f>IF(#REF!="Q3",1,0)</f>
        <v>#REF!</v>
      </c>
      <c r="W117" s="24" t="e">
        <f>IF(#REF!="Q4",1,0)</f>
        <v>#REF!</v>
      </c>
    </row>
    <row r="118" spans="2:23" ht="12.75" hidden="1" customHeight="1">
      <c r="B118" s="1"/>
      <c r="C118" s="6" t="s">
        <v>11</v>
      </c>
      <c r="D118" s="1"/>
      <c r="E118" s="1"/>
      <c r="F118" s="7" t="s">
        <v>406</v>
      </c>
      <c r="G118" s="1"/>
      <c r="H118" s="1"/>
      <c r="I118" s="25" t="s">
        <v>501</v>
      </c>
      <c r="J118" s="24">
        <f t="shared" si="22"/>
        <v>0</v>
      </c>
      <c r="K118" s="24">
        <f t="shared" si="24"/>
        <v>0</v>
      </c>
      <c r="L118" s="24">
        <f t="shared" si="25"/>
        <v>0</v>
      </c>
      <c r="M118" s="24">
        <f t="shared" si="26"/>
        <v>0</v>
      </c>
      <c r="N118" s="24">
        <f t="shared" si="27"/>
        <v>0</v>
      </c>
      <c r="O118" s="24">
        <f t="shared" si="28"/>
        <v>0</v>
      </c>
      <c r="P118" s="24">
        <f t="shared" si="23"/>
        <v>0</v>
      </c>
      <c r="Q118" s="1"/>
      <c r="S118" s="25" t="s">
        <v>501</v>
      </c>
      <c r="T118" s="24" t="e">
        <f>IF(#REF!="Q1",1,0)</f>
        <v>#REF!</v>
      </c>
      <c r="U118" s="24" t="e">
        <f>IF(#REF!="Q2",1,0)</f>
        <v>#REF!</v>
      </c>
      <c r="V118" s="24" t="e">
        <f>IF(#REF!="Q3",1,0)</f>
        <v>#REF!</v>
      </c>
      <c r="W118" s="24" t="e">
        <f>IF(#REF!="Q4",1,0)</f>
        <v>#REF!</v>
      </c>
    </row>
    <row r="119" spans="2:23" ht="12.75" hidden="1" customHeight="1">
      <c r="B119" s="1"/>
      <c r="C119" s="6" t="s">
        <v>12</v>
      </c>
      <c r="D119" s="1"/>
      <c r="E119" s="1"/>
      <c r="F119" s="7" t="s">
        <v>407</v>
      </c>
      <c r="G119" s="1"/>
      <c r="H119" s="1"/>
      <c r="I119" s="25" t="s">
        <v>502</v>
      </c>
      <c r="J119" s="24">
        <f t="shared" si="22"/>
        <v>0</v>
      </c>
      <c r="K119" s="24">
        <f t="shared" si="24"/>
        <v>0</v>
      </c>
      <c r="L119" s="24">
        <f t="shared" si="25"/>
        <v>0</v>
      </c>
      <c r="M119" s="24">
        <f t="shared" si="26"/>
        <v>0</v>
      </c>
      <c r="N119" s="24">
        <f t="shared" si="27"/>
        <v>0</v>
      </c>
      <c r="O119" s="24">
        <f t="shared" si="28"/>
        <v>0</v>
      </c>
      <c r="P119" s="24">
        <f t="shared" si="23"/>
        <v>0</v>
      </c>
      <c r="Q119" s="1"/>
      <c r="S119" s="25" t="s">
        <v>502</v>
      </c>
      <c r="T119" s="24" t="e">
        <f>IF(#REF!="Q1",1,0)</f>
        <v>#REF!</v>
      </c>
      <c r="U119" s="24" t="e">
        <f>IF(#REF!="Q2",1,0)</f>
        <v>#REF!</v>
      </c>
      <c r="V119" s="24" t="e">
        <f>IF(#REF!="Q3",1,0)</f>
        <v>#REF!</v>
      </c>
      <c r="W119" s="24" t="e">
        <f>IF(#REF!="Q4",1,0)</f>
        <v>#REF!</v>
      </c>
    </row>
    <row r="120" spans="2:23" ht="12.75" hidden="1" customHeight="1">
      <c r="B120" s="1"/>
      <c r="C120" s="6" t="s">
        <v>13</v>
      </c>
      <c r="D120" s="1"/>
      <c r="E120" s="1"/>
      <c r="F120" s="1"/>
      <c r="G120" s="1"/>
      <c r="H120" s="1"/>
      <c r="I120" s="25" t="s">
        <v>503</v>
      </c>
      <c r="J120" s="24">
        <f t="shared" si="22"/>
        <v>0</v>
      </c>
      <c r="K120" s="24">
        <f t="shared" si="24"/>
        <v>0</v>
      </c>
      <c r="L120" s="24">
        <f t="shared" si="25"/>
        <v>0</v>
      </c>
      <c r="M120" s="24">
        <f t="shared" si="26"/>
        <v>0</v>
      </c>
      <c r="N120" s="24">
        <f t="shared" si="27"/>
        <v>0</v>
      </c>
      <c r="O120" s="24">
        <f t="shared" si="28"/>
        <v>0</v>
      </c>
      <c r="P120" s="24">
        <f t="shared" si="23"/>
        <v>0</v>
      </c>
      <c r="Q120" s="1"/>
      <c r="S120" s="25" t="s">
        <v>503</v>
      </c>
      <c r="T120" s="24" t="e">
        <f>IF(#REF!="Q1",1,0)</f>
        <v>#REF!</v>
      </c>
      <c r="U120" s="24" t="e">
        <f>IF(#REF!="Q2",1,0)</f>
        <v>#REF!</v>
      </c>
      <c r="V120" s="24" t="e">
        <f>IF(#REF!="Q3",1,0)</f>
        <v>#REF!</v>
      </c>
      <c r="W120" s="24" t="e">
        <f>IF(#REF!="Q4",1,0)</f>
        <v>#REF!</v>
      </c>
    </row>
    <row r="121" spans="2:23" ht="12.75" hidden="1" customHeight="1">
      <c r="B121" s="1"/>
      <c r="C121" s="6" t="s">
        <v>14</v>
      </c>
      <c r="D121" s="1"/>
      <c r="E121" s="1"/>
      <c r="F121" s="7" t="s">
        <v>468</v>
      </c>
      <c r="G121" s="1"/>
      <c r="H121" s="1"/>
      <c r="I121" s="25" t="s">
        <v>504</v>
      </c>
      <c r="J121" s="24">
        <f t="shared" si="22"/>
        <v>0</v>
      </c>
      <c r="K121" s="24">
        <f t="shared" si="24"/>
        <v>0</v>
      </c>
      <c r="L121" s="24">
        <f t="shared" si="25"/>
        <v>0</v>
      </c>
      <c r="M121" s="24">
        <f t="shared" si="26"/>
        <v>0</v>
      </c>
      <c r="N121" s="24">
        <f t="shared" si="27"/>
        <v>0</v>
      </c>
      <c r="O121" s="24">
        <f t="shared" si="28"/>
        <v>0</v>
      </c>
      <c r="P121" s="24">
        <f t="shared" si="23"/>
        <v>0</v>
      </c>
      <c r="Q121" s="1"/>
      <c r="S121" s="25" t="s">
        <v>504</v>
      </c>
      <c r="T121" s="24" t="e">
        <f>IF(#REF!="Q1",1,0)</f>
        <v>#REF!</v>
      </c>
      <c r="U121" s="24" t="e">
        <f>IF(#REF!="Q2",1,0)</f>
        <v>#REF!</v>
      </c>
      <c r="V121" s="24" t="e">
        <f>IF(#REF!="Q3",1,0)</f>
        <v>#REF!</v>
      </c>
      <c r="W121" s="24" t="e">
        <f>IF(#REF!="Q4",1,0)</f>
        <v>#REF!</v>
      </c>
    </row>
    <row r="122" spans="2:23" ht="12.75" hidden="1" customHeight="1">
      <c r="B122" s="1"/>
      <c r="C122" s="6" t="s">
        <v>15</v>
      </c>
      <c r="D122" s="1"/>
      <c r="E122" s="1"/>
      <c r="F122" s="7" t="s">
        <v>472</v>
      </c>
      <c r="G122" s="1"/>
      <c r="H122" s="1"/>
      <c r="I122" s="25" t="s">
        <v>505</v>
      </c>
      <c r="J122" s="24">
        <f t="shared" si="22"/>
        <v>0</v>
      </c>
      <c r="K122" s="24">
        <f t="shared" si="24"/>
        <v>0</v>
      </c>
      <c r="L122" s="24">
        <f t="shared" si="25"/>
        <v>0</v>
      </c>
      <c r="M122" s="24">
        <f t="shared" si="26"/>
        <v>0</v>
      </c>
      <c r="N122" s="24">
        <f t="shared" si="27"/>
        <v>0</v>
      </c>
      <c r="O122" s="24">
        <f t="shared" si="28"/>
        <v>0</v>
      </c>
      <c r="P122" s="24">
        <f t="shared" si="23"/>
        <v>0</v>
      </c>
      <c r="Q122" s="1"/>
      <c r="S122" s="25" t="s">
        <v>505</v>
      </c>
      <c r="T122" s="24" t="e">
        <f>IF(#REF!="Q1",1,0)</f>
        <v>#REF!</v>
      </c>
      <c r="U122" s="24" t="e">
        <f>IF(#REF!="Q2",1,0)</f>
        <v>#REF!</v>
      </c>
      <c r="V122" s="24" t="e">
        <f>IF(#REF!="Q3",1,0)</f>
        <v>#REF!</v>
      </c>
      <c r="W122" s="24" t="e">
        <f>IF(#REF!="Q4",1,0)</f>
        <v>#REF!</v>
      </c>
    </row>
    <row r="123" spans="2:23" ht="12.75" hidden="1" customHeight="1">
      <c r="B123" s="1"/>
      <c r="C123" s="6" t="s">
        <v>16</v>
      </c>
      <c r="D123" s="1"/>
      <c r="E123" s="1"/>
      <c r="F123" s="7" t="s">
        <v>473</v>
      </c>
      <c r="G123" s="1"/>
      <c r="H123" s="1"/>
      <c r="I123" s="26" t="s">
        <v>506</v>
      </c>
      <c r="J123" s="26">
        <f t="shared" ref="J123:P123" si="29">SUM(J111:J122)</f>
        <v>0</v>
      </c>
      <c r="K123" s="26">
        <f t="shared" si="29"/>
        <v>0</v>
      </c>
      <c r="L123" s="26">
        <f t="shared" si="29"/>
        <v>0</v>
      </c>
      <c r="M123" s="26">
        <f t="shared" si="29"/>
        <v>0</v>
      </c>
      <c r="N123" s="26">
        <f t="shared" si="29"/>
        <v>0</v>
      </c>
      <c r="O123" s="26">
        <f t="shared" si="29"/>
        <v>0</v>
      </c>
      <c r="P123" s="26">
        <f t="shared" si="29"/>
        <v>0</v>
      </c>
      <c r="Q123" s="1"/>
      <c r="S123" s="36" t="s">
        <v>506</v>
      </c>
      <c r="T123" s="36" t="e">
        <f>SUM(T111:T122)</f>
        <v>#REF!</v>
      </c>
      <c r="U123" s="36" t="e">
        <f>SUM(U111:U122)</f>
        <v>#REF!</v>
      </c>
      <c r="V123" s="36" t="e">
        <f t="shared" ref="V123:W123" si="30">SUM(V111:V122)</f>
        <v>#REF!</v>
      </c>
      <c r="W123" s="36" t="e">
        <f t="shared" si="30"/>
        <v>#REF!</v>
      </c>
    </row>
    <row r="124" spans="2:23" ht="12.75" hidden="1" customHeight="1">
      <c r="B124" s="1"/>
      <c r="C124" s="6" t="s">
        <v>17</v>
      </c>
      <c r="D124" s="1"/>
      <c r="E124" s="1"/>
      <c r="F124" s="1"/>
      <c r="G124" s="1"/>
      <c r="H124" s="1"/>
      <c r="I124" s="151" t="s">
        <v>520</v>
      </c>
      <c r="J124" s="32">
        <f>SUM(J123:O123)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3" ht="12.75" hidden="1" customHeight="1">
      <c r="B125" s="1"/>
      <c r="C125" s="6" t="s">
        <v>18</v>
      </c>
      <c r="D125" s="1"/>
      <c r="E125" s="1"/>
      <c r="F125" s="7" t="s">
        <v>476</v>
      </c>
      <c r="G125" s="1"/>
      <c r="H125" s="1"/>
      <c r="I125" s="2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3" ht="12.75" hidden="1" customHeight="1">
      <c r="B126" s="1"/>
      <c r="C126" s="6" t="s">
        <v>19</v>
      </c>
      <c r="D126" s="1"/>
      <c r="E126" s="1"/>
      <c r="F126" s="7" t="s">
        <v>478</v>
      </c>
      <c r="G126" s="1"/>
      <c r="H126" s="1"/>
      <c r="I126" s="2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3" ht="12.75" hidden="1" customHeight="1">
      <c r="B127" s="1"/>
      <c r="C127" s="6" t="s">
        <v>20</v>
      </c>
      <c r="D127" s="1"/>
      <c r="E127" s="1"/>
      <c r="F127" s="7" t="s">
        <v>477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3" ht="12.75" hidden="1" customHeight="1">
      <c r="B128" s="1"/>
      <c r="C128" s="6" t="s">
        <v>21</v>
      </c>
      <c r="D128" s="1"/>
      <c r="E128" s="1"/>
      <c r="F128" s="1"/>
      <c r="G128" s="1"/>
      <c r="H128" s="1"/>
      <c r="I128" s="153" t="s">
        <v>486</v>
      </c>
      <c r="J128" s="133" t="s">
        <v>478</v>
      </c>
      <c r="K128" s="215" t="s">
        <v>477</v>
      </c>
      <c r="L128" s="217" t="s">
        <v>403</v>
      </c>
      <c r="M128" s="1"/>
      <c r="N128" s="156" t="s">
        <v>524</v>
      </c>
      <c r="O128" s="103" t="s">
        <v>410</v>
      </c>
      <c r="P128" s="219" t="s">
        <v>415</v>
      </c>
      <c r="Q128" s="220" t="s">
        <v>412</v>
      </c>
      <c r="R128" s="103" t="s">
        <v>411</v>
      </c>
      <c r="S128" s="103" t="s">
        <v>413</v>
      </c>
      <c r="T128" s="220" t="s">
        <v>414</v>
      </c>
      <c r="U128" s="1"/>
      <c r="V128" s="1"/>
    </row>
    <row r="129" spans="2:23" ht="12.75" hidden="1" customHeight="1">
      <c r="B129" s="1"/>
      <c r="C129" s="6" t="s">
        <v>22</v>
      </c>
      <c r="D129" s="1"/>
      <c r="E129" s="1"/>
      <c r="F129" s="7" t="s">
        <v>479</v>
      </c>
      <c r="G129" s="1"/>
      <c r="H129" s="1"/>
      <c r="I129" s="154"/>
      <c r="J129" s="104"/>
      <c r="K129" s="216"/>
      <c r="L129" s="218"/>
      <c r="M129" s="1"/>
      <c r="N129" s="154"/>
      <c r="O129" s="104"/>
      <c r="P129" s="216"/>
      <c r="Q129" s="218"/>
      <c r="R129" s="104"/>
      <c r="S129" s="104"/>
      <c r="T129" s="218"/>
      <c r="U129" s="1"/>
      <c r="V129" s="1"/>
    </row>
    <row r="130" spans="2:23" ht="12.75" hidden="1" customHeight="1">
      <c r="B130" s="1"/>
      <c r="C130" s="6" t="s">
        <v>23</v>
      </c>
      <c r="D130" s="1"/>
      <c r="E130" s="1"/>
      <c r="F130" s="7" t="s">
        <v>410</v>
      </c>
      <c r="G130" s="1"/>
      <c r="H130" s="1"/>
      <c r="I130" s="155"/>
      <c r="J130" s="105"/>
      <c r="K130" s="216"/>
      <c r="L130" s="218"/>
      <c r="M130" s="1"/>
      <c r="N130" s="155"/>
      <c r="O130" s="105"/>
      <c r="P130" s="216"/>
      <c r="Q130" s="218"/>
      <c r="R130" s="105"/>
      <c r="S130" s="105"/>
      <c r="T130" s="218"/>
      <c r="U130" s="1"/>
      <c r="V130" s="1"/>
    </row>
    <row r="131" spans="2:23" ht="12.75" hidden="1" customHeight="1">
      <c r="B131" s="1"/>
      <c r="C131" s="6" t="s">
        <v>24</v>
      </c>
      <c r="D131" s="1"/>
      <c r="E131" s="1"/>
      <c r="F131" s="7" t="s">
        <v>415</v>
      </c>
      <c r="G131" s="1"/>
      <c r="H131" s="1"/>
      <c r="I131" s="25" t="s">
        <v>494</v>
      </c>
      <c r="J131" s="24">
        <f>IF(C37="Convegno Scientifico",1,0)</f>
        <v>0</v>
      </c>
      <c r="K131" s="24">
        <f>IF(C37="Seminario",1,0)</f>
        <v>0</v>
      </c>
      <c r="L131" s="24">
        <f>IF(F37="Sì",1,0)</f>
        <v>0</v>
      </c>
      <c r="M131" s="1"/>
      <c r="N131" s="25" t="s">
        <v>494</v>
      </c>
      <c r="O131" s="24">
        <f>IF(D37="Membro del Comitato Scientifico",1,0)</f>
        <v>0</v>
      </c>
      <c r="P131" s="24">
        <f>IF(D37="Membro del Comitato Organizzatore",1,0)</f>
        <v>0</v>
      </c>
      <c r="Q131" s="24">
        <f>IF(D37="Relatore Invitato",1,0)</f>
        <v>0</v>
      </c>
      <c r="R131" s="24">
        <f>IF(D37="Relatore",1,0)</f>
        <v>0</v>
      </c>
      <c r="S131" s="24">
        <f>IF(D37="Chair",1,0)</f>
        <v>0</v>
      </c>
      <c r="T131" s="24">
        <f>IF(D37="Discussant",1,0)</f>
        <v>0</v>
      </c>
      <c r="U131" s="1"/>
      <c r="V131" s="1"/>
    </row>
    <row r="132" spans="2:23" ht="12.75" hidden="1" customHeight="1">
      <c r="B132" s="1"/>
      <c r="C132" s="6" t="s">
        <v>25</v>
      </c>
      <c r="D132" s="1"/>
      <c r="E132" s="1"/>
      <c r="F132" s="7" t="s">
        <v>412</v>
      </c>
      <c r="G132" s="1"/>
      <c r="H132" s="1"/>
      <c r="I132" s="25" t="s">
        <v>495</v>
      </c>
      <c r="J132" s="24">
        <f t="shared" ref="J132:J135" si="31">IF(C38="Convegno Scientifico",1,0)</f>
        <v>0</v>
      </c>
      <c r="K132" s="24">
        <f t="shared" ref="K132:K135" si="32">IF(C38="Seminario",1,0)</f>
        <v>0</v>
      </c>
      <c r="L132" s="24">
        <f t="shared" ref="L132:L135" si="33">IF(F38="Sì",1,0)</f>
        <v>0</v>
      </c>
      <c r="M132" s="1"/>
      <c r="N132" s="25" t="s">
        <v>495</v>
      </c>
      <c r="O132" s="24">
        <f t="shared" ref="O132:O135" si="34">IF(D38="Membro del Comitato Scientifico",1,0)</f>
        <v>0</v>
      </c>
      <c r="P132" s="24">
        <f t="shared" ref="P132:P135" si="35">IF(D38="Membro del Comitato Organizzatore",1,0)</f>
        <v>0</v>
      </c>
      <c r="Q132" s="24">
        <f t="shared" ref="Q132:Q135" si="36">IF(D38="Relatore Invitato",1,0)</f>
        <v>0</v>
      </c>
      <c r="R132" s="24">
        <f t="shared" ref="R132:R135" si="37">IF(D38="Relatore",1,0)</f>
        <v>0</v>
      </c>
      <c r="S132" s="24">
        <f t="shared" ref="S132:S135" si="38">IF(D38="Chair",1,0)</f>
        <v>0</v>
      </c>
      <c r="T132" s="24">
        <f t="shared" ref="T132:T135" si="39">IF(D38="Discussant",1,0)</f>
        <v>0</v>
      </c>
      <c r="U132" s="1"/>
      <c r="V132" s="1"/>
    </row>
    <row r="133" spans="2:23" ht="12.75" hidden="1" customHeight="1">
      <c r="B133" s="1"/>
      <c r="C133" s="6" t="s">
        <v>26</v>
      </c>
      <c r="D133" s="1"/>
      <c r="E133" s="1"/>
      <c r="F133" s="7" t="s">
        <v>411</v>
      </c>
      <c r="G133" s="1"/>
      <c r="H133" s="1"/>
      <c r="I133" s="25" t="s">
        <v>496</v>
      </c>
      <c r="J133" s="24">
        <f t="shared" si="31"/>
        <v>0</v>
      </c>
      <c r="K133" s="24">
        <f t="shared" si="32"/>
        <v>0</v>
      </c>
      <c r="L133" s="24">
        <f t="shared" si="33"/>
        <v>0</v>
      </c>
      <c r="M133" s="1"/>
      <c r="N133" s="25" t="s">
        <v>496</v>
      </c>
      <c r="O133" s="24">
        <f t="shared" si="34"/>
        <v>0</v>
      </c>
      <c r="P133" s="24">
        <f t="shared" si="35"/>
        <v>0</v>
      </c>
      <c r="Q133" s="24">
        <f t="shared" si="36"/>
        <v>0</v>
      </c>
      <c r="R133" s="24">
        <f t="shared" si="37"/>
        <v>0</v>
      </c>
      <c r="S133" s="24">
        <f t="shared" si="38"/>
        <v>0</v>
      </c>
      <c r="T133" s="24">
        <f t="shared" si="39"/>
        <v>0</v>
      </c>
      <c r="U133" s="1"/>
      <c r="V133" s="1"/>
    </row>
    <row r="134" spans="2:23" ht="12.75" hidden="1" customHeight="1">
      <c r="B134" s="1"/>
      <c r="C134" s="6" t="s">
        <v>27</v>
      </c>
      <c r="D134" s="1"/>
      <c r="E134" s="1"/>
      <c r="F134" s="7" t="s">
        <v>413</v>
      </c>
      <c r="G134" s="1"/>
      <c r="H134" s="1"/>
      <c r="I134" s="25" t="s">
        <v>497</v>
      </c>
      <c r="J134" s="24">
        <f t="shared" si="31"/>
        <v>0</v>
      </c>
      <c r="K134" s="24">
        <f t="shared" si="32"/>
        <v>0</v>
      </c>
      <c r="L134" s="24">
        <f t="shared" si="33"/>
        <v>0</v>
      </c>
      <c r="M134" s="1"/>
      <c r="N134" s="25" t="s">
        <v>497</v>
      </c>
      <c r="O134" s="24">
        <f t="shared" si="34"/>
        <v>0</v>
      </c>
      <c r="P134" s="24">
        <f t="shared" si="35"/>
        <v>0</v>
      </c>
      <c r="Q134" s="24">
        <f t="shared" si="36"/>
        <v>0</v>
      </c>
      <c r="R134" s="24">
        <f t="shared" si="37"/>
        <v>0</v>
      </c>
      <c r="S134" s="24">
        <f t="shared" si="38"/>
        <v>0</v>
      </c>
      <c r="T134" s="24">
        <f t="shared" si="39"/>
        <v>0</v>
      </c>
      <c r="U134" s="1"/>
      <c r="V134" s="1"/>
    </row>
    <row r="135" spans="2:23" ht="12.75" hidden="1" customHeight="1">
      <c r="B135" s="1"/>
      <c r="C135" s="6" t="s">
        <v>28</v>
      </c>
      <c r="D135" s="1"/>
      <c r="E135" s="1"/>
      <c r="F135" s="7" t="s">
        <v>414</v>
      </c>
      <c r="G135" s="1"/>
      <c r="H135" s="1"/>
      <c r="I135" s="25" t="s">
        <v>498</v>
      </c>
      <c r="J135" s="24">
        <f t="shared" si="31"/>
        <v>0</v>
      </c>
      <c r="K135" s="24">
        <f t="shared" si="32"/>
        <v>0</v>
      </c>
      <c r="L135" s="24">
        <f t="shared" si="33"/>
        <v>0</v>
      </c>
      <c r="M135" s="1"/>
      <c r="N135" s="25" t="s">
        <v>498</v>
      </c>
      <c r="O135" s="24">
        <f t="shared" si="34"/>
        <v>0</v>
      </c>
      <c r="P135" s="24">
        <f t="shared" si="35"/>
        <v>0</v>
      </c>
      <c r="Q135" s="24">
        <f t="shared" si="36"/>
        <v>0</v>
      </c>
      <c r="R135" s="24">
        <f t="shared" si="37"/>
        <v>0</v>
      </c>
      <c r="S135" s="24">
        <f t="shared" si="38"/>
        <v>0</v>
      </c>
      <c r="T135" s="24">
        <f t="shared" si="39"/>
        <v>0</v>
      </c>
      <c r="U135" s="1"/>
      <c r="V135" s="1"/>
    </row>
    <row r="136" spans="2:23" ht="12.75" hidden="1" customHeight="1">
      <c r="B136" s="1"/>
      <c r="C136" s="6" t="s">
        <v>29</v>
      </c>
      <c r="D136" s="1"/>
      <c r="E136" s="1"/>
      <c r="F136" s="1"/>
      <c r="G136" s="1"/>
      <c r="H136" s="1"/>
      <c r="I136" s="26" t="s">
        <v>506</v>
      </c>
      <c r="J136" s="26">
        <f>SUM(J131:J135)</f>
        <v>0</v>
      </c>
      <c r="K136" s="26">
        <f>SUM(K131:K135)</f>
        <v>0</v>
      </c>
      <c r="L136" s="26">
        <f>SUM(L131:L135)</f>
        <v>0</v>
      </c>
      <c r="M136" s="1"/>
      <c r="N136" s="26" t="s">
        <v>506</v>
      </c>
      <c r="O136" s="26">
        <f t="shared" ref="O136:T136" si="40">SUM(O131:O135)</f>
        <v>0</v>
      </c>
      <c r="P136" s="26">
        <f t="shared" si="40"/>
        <v>0</v>
      </c>
      <c r="Q136" s="26">
        <f t="shared" si="40"/>
        <v>0</v>
      </c>
      <c r="R136" s="26">
        <f t="shared" si="40"/>
        <v>0</v>
      </c>
      <c r="S136" s="26">
        <f t="shared" si="40"/>
        <v>0</v>
      </c>
      <c r="T136" s="26">
        <f t="shared" si="40"/>
        <v>0</v>
      </c>
      <c r="U136" s="1"/>
      <c r="V136" s="1"/>
    </row>
    <row r="137" spans="2:23" ht="12.75" hidden="1" customHeight="1">
      <c r="B137" s="1"/>
      <c r="C137" s="6" t="s">
        <v>30</v>
      </c>
      <c r="D137" s="1"/>
      <c r="E137" s="1"/>
      <c r="F137" s="7" t="s">
        <v>480</v>
      </c>
      <c r="G137" s="1"/>
      <c r="H137" s="1"/>
      <c r="I137" s="31" t="s">
        <v>514</v>
      </c>
      <c r="J137" s="32">
        <f>SUM(J136:K136)</f>
        <v>0</v>
      </c>
      <c r="K137" s="1"/>
      <c r="L137" s="1"/>
      <c r="M137" s="1"/>
      <c r="N137" s="31" t="s">
        <v>514</v>
      </c>
      <c r="O137" s="32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3" ht="12.75" hidden="1" customHeight="1">
      <c r="B138" s="1"/>
      <c r="C138" s="6" t="s">
        <v>31</v>
      </c>
      <c r="D138" s="1"/>
      <c r="E138" s="1"/>
      <c r="F138" s="7" t="s">
        <v>511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3" ht="12.75" hidden="1" customHeight="1">
      <c r="B139" s="1"/>
      <c r="C139" s="6" t="s">
        <v>32</v>
      </c>
      <c r="D139" s="1"/>
      <c r="E139" s="1"/>
      <c r="F139" s="7" t="s">
        <v>422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3" ht="12.75" hidden="1" customHeight="1">
      <c r="B140" s="1"/>
      <c r="C140" s="6" t="s">
        <v>33</v>
      </c>
      <c r="D140" s="1"/>
      <c r="E140" s="1"/>
      <c r="F140" s="7" t="s">
        <v>423</v>
      </c>
      <c r="G140" s="1"/>
      <c r="H140" s="1"/>
      <c r="I140" s="28" t="s">
        <v>509</v>
      </c>
      <c r="J140" s="116" t="s">
        <v>400</v>
      </c>
      <c r="K140" s="127" t="s">
        <v>544</v>
      </c>
      <c r="L140" s="127" t="s">
        <v>548</v>
      </c>
      <c r="M140" s="127" t="s">
        <v>545</v>
      </c>
      <c r="N140" s="127" t="s">
        <v>546</v>
      </c>
      <c r="O140" s="127" t="s">
        <v>547</v>
      </c>
      <c r="P140" s="116" t="s">
        <v>396</v>
      </c>
      <c r="Q140" s="1"/>
      <c r="R140" s="1"/>
      <c r="S140" s="1"/>
      <c r="T140" s="1"/>
      <c r="U140" s="1"/>
      <c r="V140" s="1"/>
      <c r="W140" s="1"/>
    </row>
    <row r="141" spans="2:23" ht="12.75" hidden="1" customHeight="1">
      <c r="B141" s="1"/>
      <c r="C141" s="6" t="s">
        <v>34</v>
      </c>
      <c r="D141" s="1"/>
      <c r="E141" s="1"/>
      <c r="F141" s="7" t="s">
        <v>424</v>
      </c>
      <c r="G141" s="1"/>
      <c r="H141" s="1"/>
      <c r="I141" s="29"/>
      <c r="J141" s="117"/>
      <c r="K141" s="117"/>
      <c r="L141" s="117"/>
      <c r="M141" s="117"/>
      <c r="N141" s="117"/>
      <c r="O141" s="117"/>
      <c r="P141" s="117"/>
      <c r="Q141" s="1"/>
      <c r="R141" s="1"/>
      <c r="S141" s="1"/>
      <c r="T141" s="1"/>
      <c r="U141" s="1"/>
      <c r="V141" s="1"/>
      <c r="W141" s="1"/>
    </row>
    <row r="142" spans="2:23" ht="12.75" hidden="1" customHeight="1">
      <c r="B142" s="1"/>
      <c r="C142" s="6" t="s">
        <v>35</v>
      </c>
      <c r="D142" s="1"/>
      <c r="E142" s="1"/>
      <c r="F142" s="7" t="s">
        <v>510</v>
      </c>
      <c r="G142" s="1"/>
      <c r="H142" s="1"/>
      <c r="I142" s="30"/>
      <c r="J142" s="118"/>
      <c r="K142" s="118"/>
      <c r="L142" s="118"/>
      <c r="M142" s="118"/>
      <c r="N142" s="118"/>
      <c r="O142" s="118"/>
      <c r="P142" s="118"/>
      <c r="Q142" s="1"/>
      <c r="R142" s="1"/>
      <c r="S142" s="1"/>
      <c r="T142" s="1"/>
      <c r="U142" s="1"/>
      <c r="V142" s="1"/>
      <c r="W142" s="1"/>
    </row>
    <row r="143" spans="2:23" ht="12.75" hidden="1" customHeight="1">
      <c r="B143" s="1"/>
      <c r="C143" s="6" t="s">
        <v>36</v>
      </c>
      <c r="D143" s="1"/>
      <c r="E143" s="1"/>
      <c r="F143" s="7" t="s">
        <v>425</v>
      </c>
      <c r="G143" s="1"/>
      <c r="H143" s="1"/>
      <c r="I143" s="25" t="s">
        <v>494</v>
      </c>
      <c r="J143" s="24">
        <f>IF(G37="I - Diritti umani",1,0)</f>
        <v>0</v>
      </c>
      <c r="K143" s="24">
        <f>IF(G37="II - Salute, sicurezza e benessere",1,0)</f>
        <v>0</v>
      </c>
      <c r="L143" s="24">
        <f>IF(G37="III - Progresso e innovazione tecnologica",1,0)</f>
        <v>0</v>
      </c>
      <c r="M143" s="24">
        <f>IF(G37="IV - Culture e società in trasformazione",1,0)</f>
        <v>0</v>
      </c>
      <c r="N143" s="24">
        <f>IF(G37="V - Imprese, mercati e PA",1,0)</f>
        <v>0</v>
      </c>
      <c r="O143" s="24">
        <f>IF(G37="VI -  Sviluppo sostenibile",1,0)</f>
        <v>0</v>
      </c>
      <c r="P143" s="24">
        <f>IF(G37="Altro",1,0)</f>
        <v>0</v>
      </c>
      <c r="Q143" s="1"/>
      <c r="R143" s="1"/>
      <c r="S143" s="1"/>
      <c r="T143" s="1"/>
      <c r="U143" s="1"/>
      <c r="V143" s="1"/>
      <c r="W143" s="1"/>
    </row>
    <row r="144" spans="2:23" ht="12.75" hidden="1" customHeight="1">
      <c r="B144" s="1"/>
      <c r="C144" s="6" t="s">
        <v>37</v>
      </c>
      <c r="D144" s="1"/>
      <c r="E144" s="1"/>
      <c r="F144" s="7" t="s">
        <v>449</v>
      </c>
      <c r="G144" s="1"/>
      <c r="H144" s="1"/>
      <c r="I144" s="25" t="s">
        <v>495</v>
      </c>
      <c r="J144" s="24">
        <f t="shared" ref="J144:J147" si="41">IF(G38="I - Diritti umani",1,0)</f>
        <v>0</v>
      </c>
      <c r="K144" s="24">
        <f t="shared" ref="K144:K147" si="42">IF(G38="II - Salute, sicurezza e benessere",1,0)</f>
        <v>0</v>
      </c>
      <c r="L144" s="24">
        <f t="shared" ref="L144:L147" si="43">IF(G38="III - Progresso e innovazione tecnologica",1,0)</f>
        <v>0</v>
      </c>
      <c r="M144" s="24">
        <f t="shared" ref="M144:M147" si="44">IF(G38="IV - Culture e società in trasformazione",1,0)</f>
        <v>0</v>
      </c>
      <c r="N144" s="24">
        <f t="shared" ref="N144:N146" si="45">IF(G38="V - Imprese, mercati e PA",1,0)</f>
        <v>0</v>
      </c>
      <c r="O144" s="24">
        <f t="shared" ref="O144:O147" si="46">IF(G38="VI -  Sviluppo sostenibile",1,0)</f>
        <v>0</v>
      </c>
      <c r="P144" s="24">
        <f>IF(G38="Altro",1,0)</f>
        <v>0</v>
      </c>
      <c r="Q144" s="1"/>
      <c r="R144" s="1"/>
      <c r="S144" s="1"/>
      <c r="T144" s="1"/>
      <c r="U144" s="1"/>
      <c r="V144" s="1"/>
      <c r="W144" s="1"/>
    </row>
    <row r="145" spans="2:23" ht="12.75" hidden="1" customHeight="1">
      <c r="B145" s="1"/>
      <c r="C145" s="6" t="s">
        <v>38</v>
      </c>
      <c r="D145" s="1"/>
      <c r="E145" s="1"/>
      <c r="F145" s="7" t="s">
        <v>481</v>
      </c>
      <c r="G145" s="1"/>
      <c r="H145" s="1"/>
      <c r="I145" s="25" t="s">
        <v>496</v>
      </c>
      <c r="J145" s="24">
        <f t="shared" si="41"/>
        <v>0</v>
      </c>
      <c r="K145" s="24">
        <f t="shared" si="42"/>
        <v>0</v>
      </c>
      <c r="L145" s="24">
        <f t="shared" si="43"/>
        <v>0</v>
      </c>
      <c r="M145" s="24">
        <f t="shared" si="44"/>
        <v>0</v>
      </c>
      <c r="N145" s="24">
        <f t="shared" si="45"/>
        <v>0</v>
      </c>
      <c r="O145" s="24">
        <f t="shared" si="46"/>
        <v>0</v>
      </c>
      <c r="P145" s="24">
        <f>IF(G39="Altro",1,0)</f>
        <v>0</v>
      </c>
      <c r="Q145" s="1"/>
      <c r="R145" s="1"/>
      <c r="S145" s="1"/>
      <c r="T145" s="1"/>
      <c r="U145" s="1"/>
      <c r="V145" s="1"/>
      <c r="W145" s="1"/>
    </row>
    <row r="146" spans="2:23" ht="12.75" hidden="1" customHeight="1">
      <c r="B146" s="1"/>
      <c r="C146" s="6" t="s">
        <v>39</v>
      </c>
      <c r="D146" s="1"/>
      <c r="E146" s="1"/>
      <c r="F146" s="1"/>
      <c r="G146" s="1"/>
      <c r="H146" s="1"/>
      <c r="I146" s="25" t="s">
        <v>497</v>
      </c>
      <c r="J146" s="24">
        <f t="shared" si="41"/>
        <v>0</v>
      </c>
      <c r="K146" s="24">
        <f t="shared" si="42"/>
        <v>0</v>
      </c>
      <c r="L146" s="24">
        <f t="shared" si="43"/>
        <v>0</v>
      </c>
      <c r="M146" s="24">
        <f t="shared" si="44"/>
        <v>0</v>
      </c>
      <c r="N146" s="24">
        <f t="shared" si="45"/>
        <v>0</v>
      </c>
      <c r="O146" s="24">
        <f t="shared" si="46"/>
        <v>0</v>
      </c>
      <c r="P146" s="24">
        <f>IF(G40="Altro",1,0)</f>
        <v>0</v>
      </c>
      <c r="Q146" s="1"/>
      <c r="R146" s="1"/>
      <c r="S146" s="1"/>
      <c r="T146" s="1"/>
      <c r="U146" s="1"/>
      <c r="V146" s="1"/>
      <c r="W146" s="1"/>
    </row>
    <row r="147" spans="2:23" ht="12.75" hidden="1" customHeight="1">
      <c r="B147" s="1"/>
      <c r="C147" s="6" t="s">
        <v>40</v>
      </c>
      <c r="D147" s="1"/>
      <c r="E147" s="1"/>
      <c r="F147" s="7" t="s">
        <v>468</v>
      </c>
      <c r="G147" s="1"/>
      <c r="H147" s="1"/>
      <c r="I147" s="25" t="s">
        <v>498</v>
      </c>
      <c r="J147" s="24">
        <f t="shared" si="41"/>
        <v>0</v>
      </c>
      <c r="K147" s="24">
        <f t="shared" si="42"/>
        <v>0</v>
      </c>
      <c r="L147" s="24">
        <f t="shared" si="43"/>
        <v>0</v>
      </c>
      <c r="M147" s="24">
        <f t="shared" si="44"/>
        <v>0</v>
      </c>
      <c r="N147" s="24">
        <f>IF(G41="V - Imprese, mercati e PA",1,0)</f>
        <v>0</v>
      </c>
      <c r="O147" s="24">
        <f t="shared" si="46"/>
        <v>0</v>
      </c>
      <c r="P147" s="24">
        <f>IF(G41="Altro",1,0)</f>
        <v>0</v>
      </c>
      <c r="Q147" s="1"/>
      <c r="R147" s="1"/>
      <c r="S147" s="1"/>
      <c r="T147" s="1"/>
      <c r="U147" s="1"/>
      <c r="V147" s="1"/>
      <c r="W147" s="1"/>
    </row>
    <row r="148" spans="2:23" ht="12.75" hidden="1" customHeight="1">
      <c r="B148" s="1"/>
      <c r="C148" s="6" t="s">
        <v>41</v>
      </c>
      <c r="D148" s="1"/>
      <c r="E148" s="1"/>
      <c r="F148" s="7" t="s">
        <v>426</v>
      </c>
      <c r="G148" s="1"/>
      <c r="H148" s="1"/>
      <c r="I148" s="26" t="s">
        <v>506</v>
      </c>
      <c r="J148" s="26">
        <f>SUM(J143:J147)</f>
        <v>0</v>
      </c>
      <c r="K148" s="26">
        <f t="shared" ref="K148:P148" si="47">SUM(K143:K147)</f>
        <v>0</v>
      </c>
      <c r="L148" s="26">
        <f>SUM(L143:L147)</f>
        <v>0</v>
      </c>
      <c r="M148" s="26">
        <f t="shared" si="47"/>
        <v>0</v>
      </c>
      <c r="N148" s="26">
        <f t="shared" si="47"/>
        <v>0</v>
      </c>
      <c r="O148" s="26">
        <f t="shared" si="47"/>
        <v>0</v>
      </c>
      <c r="P148" s="26">
        <f t="shared" si="47"/>
        <v>0</v>
      </c>
      <c r="Q148" s="1"/>
      <c r="R148" s="1"/>
      <c r="S148" s="1"/>
      <c r="T148" s="1"/>
      <c r="U148" s="1"/>
      <c r="V148" s="1"/>
      <c r="W148" s="1"/>
    </row>
    <row r="149" spans="2:23" ht="12.75" hidden="1" customHeight="1">
      <c r="B149" s="1"/>
      <c r="C149" s="6" t="s">
        <v>42</v>
      </c>
      <c r="D149" s="1"/>
      <c r="E149" s="1"/>
      <c r="F149" s="7" t="s">
        <v>427</v>
      </c>
      <c r="G149" s="1"/>
      <c r="H149" s="1"/>
      <c r="I149" s="35" t="s">
        <v>523</v>
      </c>
      <c r="J149" s="32">
        <f>SUM(J148:O148)</f>
        <v>0</v>
      </c>
      <c r="P149" s="1"/>
      <c r="Q149" s="1"/>
      <c r="R149" s="1"/>
      <c r="S149" s="1"/>
      <c r="T149" s="1"/>
      <c r="U149" s="1"/>
      <c r="V149" s="1"/>
    </row>
    <row r="150" spans="2:23" ht="12.75" hidden="1" customHeight="1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3" ht="12.75" hidden="1" customHeight="1">
      <c r="B151" s="1"/>
      <c r="C151" s="6" t="s">
        <v>44</v>
      </c>
      <c r="D151" s="1"/>
      <c r="E151" s="1"/>
      <c r="F151" s="7" t="s">
        <v>468</v>
      </c>
      <c r="G151" s="1"/>
      <c r="H151" s="1"/>
      <c r="I151" s="148" t="s">
        <v>487</v>
      </c>
      <c r="J151" s="133" t="s">
        <v>511</v>
      </c>
      <c r="K151" s="215" t="s">
        <v>422</v>
      </c>
      <c r="L151" s="215" t="s">
        <v>423</v>
      </c>
      <c r="M151" s="215" t="s">
        <v>424</v>
      </c>
      <c r="N151" s="215" t="s">
        <v>510</v>
      </c>
      <c r="O151" s="215" t="s">
        <v>425</v>
      </c>
      <c r="P151" s="215" t="s">
        <v>449</v>
      </c>
      <c r="Q151" s="215" t="s">
        <v>481</v>
      </c>
      <c r="R151" s="1"/>
      <c r="S151" s="142" t="s">
        <v>529</v>
      </c>
      <c r="T151" s="103" t="s">
        <v>426</v>
      </c>
      <c r="U151" s="219" t="s">
        <v>427</v>
      </c>
      <c r="V151" s="1"/>
    </row>
    <row r="152" spans="2:23" ht="12.75" hidden="1" customHeight="1">
      <c r="B152" s="1"/>
      <c r="C152" s="6" t="s">
        <v>45</v>
      </c>
      <c r="D152" s="1"/>
      <c r="E152" s="1"/>
      <c r="F152" s="7" t="s">
        <v>430</v>
      </c>
      <c r="G152" s="1"/>
      <c r="H152" s="1"/>
      <c r="I152" s="149"/>
      <c r="J152" s="104"/>
      <c r="K152" s="216"/>
      <c r="L152" s="216"/>
      <c r="M152" s="216"/>
      <c r="N152" s="216"/>
      <c r="O152" s="216"/>
      <c r="P152" s="216"/>
      <c r="Q152" s="216"/>
      <c r="R152" s="1"/>
      <c r="S152" s="143"/>
      <c r="T152" s="104"/>
      <c r="U152" s="216"/>
      <c r="V152" s="1"/>
    </row>
    <row r="153" spans="2:23" ht="12.75" hidden="1" customHeight="1">
      <c r="B153" s="1"/>
      <c r="C153" s="6" t="s">
        <v>46</v>
      </c>
      <c r="D153" s="1"/>
      <c r="E153" s="1"/>
      <c r="F153" s="7" t="s">
        <v>431</v>
      </c>
      <c r="G153" s="1"/>
      <c r="H153" s="1"/>
      <c r="I153" s="150"/>
      <c r="J153" s="105"/>
      <c r="K153" s="216"/>
      <c r="L153" s="216"/>
      <c r="M153" s="216"/>
      <c r="N153" s="216"/>
      <c r="O153" s="216"/>
      <c r="P153" s="216"/>
      <c r="Q153" s="216"/>
      <c r="R153" s="1"/>
      <c r="S153" s="144"/>
      <c r="T153" s="105"/>
      <c r="U153" s="216"/>
      <c r="V153" s="1"/>
    </row>
    <row r="154" spans="2:23" ht="12.75" hidden="1" customHeight="1">
      <c r="B154" s="1"/>
      <c r="C154" s="6" t="s">
        <v>47</v>
      </c>
      <c r="D154" s="1"/>
      <c r="E154" s="1"/>
      <c r="F154" s="7" t="s">
        <v>432</v>
      </c>
      <c r="G154" s="1"/>
      <c r="H154" s="1"/>
      <c r="I154" s="25" t="s">
        <v>494</v>
      </c>
      <c r="J154" s="24">
        <f>IF(C45="Fondi di Ateneo",1,0)</f>
        <v>0</v>
      </c>
      <c r="K154" s="24">
        <f>IF(C45="Fondi pubblici europei",1,0)</f>
        <v>0</v>
      </c>
      <c r="L154" s="24">
        <f>IF(C45="Fondi pubblici nazionali",1,0)</f>
        <v>0</v>
      </c>
      <c r="M154" s="24">
        <f>IF(C45="Fondi pubblici regionali",1,0)</f>
        <v>0</v>
      </c>
      <c r="N154" s="27">
        <f>IF(C45="Altri fondi pubblici",1,0)</f>
        <v>0</v>
      </c>
      <c r="O154" s="27">
        <f>IF(C45="Fondi privati",1,0)</f>
        <v>0</v>
      </c>
      <c r="P154" s="27">
        <f>IF(C45="Presentati ma non finanziati",1,0)</f>
        <v>0</v>
      </c>
      <c r="Q154" s="24">
        <f>IF(C45="Finanziamento non previsto",1,0)</f>
        <v>0</v>
      </c>
      <c r="R154" s="1"/>
      <c r="S154" s="25" t="s">
        <v>494</v>
      </c>
      <c r="T154" s="24">
        <f>IF(H45="Capofila",1,0)</f>
        <v>0</v>
      </c>
      <c r="U154" s="24">
        <f>IF(H45="Partner",1,0)</f>
        <v>0</v>
      </c>
      <c r="V154" s="1"/>
    </row>
    <row r="155" spans="2:23" ht="12.75" hidden="1" customHeight="1">
      <c r="B155" s="1"/>
      <c r="C155" s="6" t="s">
        <v>48</v>
      </c>
      <c r="D155" s="1"/>
      <c r="E155" s="1"/>
      <c r="F155" s="7" t="s">
        <v>433</v>
      </c>
      <c r="G155" s="1"/>
      <c r="H155" s="1"/>
      <c r="I155" s="25" t="s">
        <v>495</v>
      </c>
      <c r="J155" s="24">
        <f t="shared" ref="J155:J163" si="48">IF(C46="Fondi di Ateneo",1,0)</f>
        <v>0</v>
      </c>
      <c r="K155" s="24">
        <f t="shared" ref="K155:K163" si="49">IF(C46="Fondi pubblici europei",1,0)</f>
        <v>0</v>
      </c>
      <c r="L155" s="24">
        <f t="shared" ref="L155:L163" si="50">IF(C46="Fondi pubblici nazionali",1,0)</f>
        <v>0</v>
      </c>
      <c r="M155" s="24">
        <f t="shared" ref="M155:M163" si="51">IF(C46="Fondi pubblici regionali",1,0)</f>
        <v>0</v>
      </c>
      <c r="N155" s="27">
        <f t="shared" ref="N155:N163" si="52">IF(C46="Altri fondi pubblici",1,0)</f>
        <v>0</v>
      </c>
      <c r="O155" s="27">
        <f t="shared" ref="O155:O163" si="53">IF(C46="Fondi privati",1,0)</f>
        <v>0</v>
      </c>
      <c r="P155" s="27">
        <f t="shared" ref="P155:P163" si="54">IF(C46="Presentati ma non finanziati",1,0)</f>
        <v>0</v>
      </c>
      <c r="Q155" s="24">
        <f t="shared" ref="Q155:Q163" si="55">IF(C46="Finanziamento non previsto",1,0)</f>
        <v>0</v>
      </c>
      <c r="R155" s="1"/>
      <c r="S155" s="25" t="s">
        <v>495</v>
      </c>
      <c r="T155" s="24">
        <f t="shared" ref="T155:T163" si="56">IF(H46="Capofila",1,0)</f>
        <v>0</v>
      </c>
      <c r="U155" s="24">
        <f t="shared" ref="U155:U163" si="57">IF(H46="Partner",1,0)</f>
        <v>0</v>
      </c>
      <c r="V155" s="1"/>
    </row>
    <row r="156" spans="2:23" ht="12.75" hidden="1" customHeight="1">
      <c r="B156" s="1"/>
      <c r="C156" s="6" t="s">
        <v>49</v>
      </c>
      <c r="D156" s="1"/>
      <c r="E156" s="1"/>
      <c r="F156" s="1"/>
      <c r="G156" s="1"/>
      <c r="H156" s="1"/>
      <c r="I156" s="25" t="s">
        <v>496</v>
      </c>
      <c r="J156" s="24">
        <f t="shared" si="48"/>
        <v>0</v>
      </c>
      <c r="K156" s="24">
        <f t="shared" si="49"/>
        <v>0</v>
      </c>
      <c r="L156" s="24">
        <f t="shared" si="50"/>
        <v>0</v>
      </c>
      <c r="M156" s="24">
        <f t="shared" si="51"/>
        <v>0</v>
      </c>
      <c r="N156" s="27">
        <f t="shared" si="52"/>
        <v>0</v>
      </c>
      <c r="O156" s="27">
        <f t="shared" si="53"/>
        <v>0</v>
      </c>
      <c r="P156" s="27">
        <f t="shared" si="54"/>
        <v>0</v>
      </c>
      <c r="Q156" s="24">
        <f t="shared" si="55"/>
        <v>0</v>
      </c>
      <c r="R156" s="1"/>
      <c r="S156" s="25" t="s">
        <v>496</v>
      </c>
      <c r="T156" s="24">
        <f t="shared" si="56"/>
        <v>0</v>
      </c>
      <c r="U156" s="24">
        <f t="shared" si="57"/>
        <v>0</v>
      </c>
      <c r="V156" s="1"/>
    </row>
    <row r="157" spans="2:23" ht="12.75" hidden="1" customHeight="1">
      <c r="B157" s="1"/>
      <c r="C157" s="6" t="s">
        <v>50</v>
      </c>
      <c r="D157" s="1"/>
      <c r="E157" s="1"/>
      <c r="F157" s="7" t="s">
        <v>468</v>
      </c>
      <c r="G157" s="1"/>
      <c r="H157" s="1"/>
      <c r="I157" s="25" t="s">
        <v>497</v>
      </c>
      <c r="J157" s="24">
        <f t="shared" si="48"/>
        <v>0</v>
      </c>
      <c r="K157" s="24">
        <f t="shared" si="49"/>
        <v>0</v>
      </c>
      <c r="L157" s="24">
        <f t="shared" si="50"/>
        <v>0</v>
      </c>
      <c r="M157" s="24">
        <f t="shared" si="51"/>
        <v>0</v>
      </c>
      <c r="N157" s="27">
        <f t="shared" si="52"/>
        <v>0</v>
      </c>
      <c r="O157" s="27">
        <f t="shared" si="53"/>
        <v>0</v>
      </c>
      <c r="P157" s="27">
        <f t="shared" si="54"/>
        <v>0</v>
      </c>
      <c r="Q157" s="24">
        <f t="shared" si="55"/>
        <v>0</v>
      </c>
      <c r="R157" s="1"/>
      <c r="S157" s="25" t="s">
        <v>497</v>
      </c>
      <c r="T157" s="24">
        <f t="shared" si="56"/>
        <v>0</v>
      </c>
      <c r="U157" s="24">
        <f t="shared" si="57"/>
        <v>0</v>
      </c>
      <c r="V157" s="1"/>
    </row>
    <row r="158" spans="2:23" ht="12.75" hidden="1" customHeight="1">
      <c r="B158" s="1"/>
      <c r="C158" s="6" t="s">
        <v>51</v>
      </c>
      <c r="D158" s="1"/>
      <c r="E158" s="1"/>
      <c r="F158" s="7" t="s">
        <v>436</v>
      </c>
      <c r="G158" s="1"/>
      <c r="H158" s="1"/>
      <c r="I158" s="25" t="s">
        <v>498</v>
      </c>
      <c r="J158" s="24">
        <f t="shared" si="48"/>
        <v>0</v>
      </c>
      <c r="K158" s="24">
        <f t="shared" si="49"/>
        <v>0</v>
      </c>
      <c r="L158" s="24">
        <f t="shared" si="50"/>
        <v>0</v>
      </c>
      <c r="M158" s="24">
        <f t="shared" si="51"/>
        <v>0</v>
      </c>
      <c r="N158" s="27">
        <f t="shared" si="52"/>
        <v>0</v>
      </c>
      <c r="O158" s="27">
        <f t="shared" si="53"/>
        <v>0</v>
      </c>
      <c r="P158" s="27">
        <f t="shared" si="54"/>
        <v>0</v>
      </c>
      <c r="Q158" s="24">
        <f t="shared" si="55"/>
        <v>0</v>
      </c>
      <c r="R158" s="1"/>
      <c r="S158" s="25" t="s">
        <v>498</v>
      </c>
      <c r="T158" s="24">
        <f t="shared" si="56"/>
        <v>0</v>
      </c>
      <c r="U158" s="24">
        <f t="shared" si="57"/>
        <v>0</v>
      </c>
      <c r="V158" s="1"/>
    </row>
    <row r="159" spans="2:23" ht="12.75" hidden="1" customHeight="1">
      <c r="B159" s="1"/>
      <c r="C159" s="6" t="s">
        <v>52</v>
      </c>
      <c r="D159" s="1"/>
      <c r="E159" s="1"/>
      <c r="F159" s="7" t="s">
        <v>437</v>
      </c>
      <c r="G159" s="1"/>
      <c r="H159" s="1"/>
      <c r="I159" s="25" t="s">
        <v>499</v>
      </c>
      <c r="J159" s="24">
        <f t="shared" si="48"/>
        <v>0</v>
      </c>
      <c r="K159" s="24">
        <f t="shared" si="49"/>
        <v>0</v>
      </c>
      <c r="L159" s="24">
        <f t="shared" si="50"/>
        <v>0</v>
      </c>
      <c r="M159" s="24">
        <f t="shared" si="51"/>
        <v>0</v>
      </c>
      <c r="N159" s="27">
        <f t="shared" si="52"/>
        <v>0</v>
      </c>
      <c r="O159" s="27">
        <f t="shared" si="53"/>
        <v>0</v>
      </c>
      <c r="P159" s="27">
        <f t="shared" si="54"/>
        <v>0</v>
      </c>
      <c r="Q159" s="24">
        <f t="shared" si="55"/>
        <v>0</v>
      </c>
      <c r="R159" s="1"/>
      <c r="S159" s="25" t="s">
        <v>499</v>
      </c>
      <c r="T159" s="24">
        <f t="shared" si="56"/>
        <v>0</v>
      </c>
      <c r="U159" s="24">
        <f t="shared" si="57"/>
        <v>0</v>
      </c>
      <c r="V159" s="1"/>
    </row>
    <row r="160" spans="2:23" ht="12.75" hidden="1" customHeight="1">
      <c r="B160" s="1"/>
      <c r="C160" s="6" t="s">
        <v>53</v>
      </c>
      <c r="D160" s="1"/>
      <c r="E160" s="1"/>
      <c r="F160" s="7" t="s">
        <v>438</v>
      </c>
      <c r="G160" s="1"/>
      <c r="H160" s="1"/>
      <c r="I160" s="25" t="s">
        <v>500</v>
      </c>
      <c r="J160" s="24">
        <f t="shared" si="48"/>
        <v>0</v>
      </c>
      <c r="K160" s="24">
        <f t="shared" si="49"/>
        <v>0</v>
      </c>
      <c r="L160" s="24">
        <f t="shared" si="50"/>
        <v>0</v>
      </c>
      <c r="M160" s="24">
        <f t="shared" si="51"/>
        <v>0</v>
      </c>
      <c r="N160" s="27">
        <f t="shared" si="52"/>
        <v>0</v>
      </c>
      <c r="O160" s="27">
        <f t="shared" si="53"/>
        <v>0</v>
      </c>
      <c r="P160" s="27">
        <f t="shared" si="54"/>
        <v>0</v>
      </c>
      <c r="Q160" s="24">
        <f t="shared" si="55"/>
        <v>0</v>
      </c>
      <c r="R160" s="1"/>
      <c r="S160" s="25" t="s">
        <v>500</v>
      </c>
      <c r="T160" s="24">
        <f t="shared" si="56"/>
        <v>0</v>
      </c>
      <c r="U160" s="24">
        <f t="shared" si="57"/>
        <v>0</v>
      </c>
      <c r="V160" s="1"/>
    </row>
    <row r="161" spans="2:23" ht="12.75" hidden="1" customHeight="1">
      <c r="B161" s="1"/>
      <c r="C161" s="6" t="s">
        <v>54</v>
      </c>
      <c r="D161" s="1"/>
      <c r="E161" s="1"/>
      <c r="F161" s="7" t="s">
        <v>521</v>
      </c>
      <c r="G161" s="1"/>
      <c r="H161" s="1"/>
      <c r="I161" s="25" t="s">
        <v>501</v>
      </c>
      <c r="J161" s="24">
        <f t="shared" si="48"/>
        <v>0</v>
      </c>
      <c r="K161" s="24">
        <f t="shared" si="49"/>
        <v>0</v>
      </c>
      <c r="L161" s="24">
        <f t="shared" si="50"/>
        <v>0</v>
      </c>
      <c r="M161" s="24">
        <f t="shared" si="51"/>
        <v>0</v>
      </c>
      <c r="N161" s="27">
        <f t="shared" si="52"/>
        <v>0</v>
      </c>
      <c r="O161" s="27">
        <f t="shared" si="53"/>
        <v>0</v>
      </c>
      <c r="P161" s="27">
        <f t="shared" si="54"/>
        <v>0</v>
      </c>
      <c r="Q161" s="24">
        <f t="shared" si="55"/>
        <v>0</v>
      </c>
      <c r="R161" s="1"/>
      <c r="S161" s="25" t="s">
        <v>501</v>
      </c>
      <c r="T161" s="24">
        <f t="shared" si="56"/>
        <v>0</v>
      </c>
      <c r="U161" s="24">
        <f t="shared" si="57"/>
        <v>0</v>
      </c>
      <c r="V161" s="1"/>
    </row>
    <row r="162" spans="2:23" ht="12.75" hidden="1" customHeight="1">
      <c r="B162" s="1"/>
      <c r="C162" s="6" t="s">
        <v>55</v>
      </c>
      <c r="D162" s="1"/>
      <c r="E162" s="1"/>
      <c r="F162" s="7" t="s">
        <v>439</v>
      </c>
      <c r="G162" s="1"/>
      <c r="H162" s="1"/>
      <c r="I162" s="25" t="s">
        <v>502</v>
      </c>
      <c r="J162" s="24">
        <f t="shared" si="48"/>
        <v>0</v>
      </c>
      <c r="K162" s="24">
        <f t="shared" si="49"/>
        <v>0</v>
      </c>
      <c r="L162" s="24">
        <f t="shared" si="50"/>
        <v>0</v>
      </c>
      <c r="M162" s="24">
        <f t="shared" si="51"/>
        <v>0</v>
      </c>
      <c r="N162" s="27">
        <f t="shared" si="52"/>
        <v>0</v>
      </c>
      <c r="O162" s="27">
        <f t="shared" si="53"/>
        <v>0</v>
      </c>
      <c r="P162" s="27">
        <f t="shared" si="54"/>
        <v>0</v>
      </c>
      <c r="Q162" s="24">
        <f t="shared" si="55"/>
        <v>0</v>
      </c>
      <c r="R162" s="1"/>
      <c r="S162" s="25" t="s">
        <v>502</v>
      </c>
      <c r="T162" s="24">
        <f t="shared" si="56"/>
        <v>0</v>
      </c>
      <c r="U162" s="24">
        <f t="shared" si="57"/>
        <v>0</v>
      </c>
      <c r="V162" s="1"/>
    </row>
    <row r="163" spans="2:23" ht="12.75" hidden="1" customHeight="1">
      <c r="B163" s="1"/>
      <c r="C163" s="6" t="s">
        <v>56</v>
      </c>
      <c r="D163" s="1"/>
      <c r="E163" s="1"/>
      <c r="F163" s="1"/>
      <c r="G163" s="1"/>
      <c r="H163" s="1"/>
      <c r="I163" s="25" t="s">
        <v>503</v>
      </c>
      <c r="J163" s="24">
        <f t="shared" si="48"/>
        <v>0</v>
      </c>
      <c r="K163" s="24">
        <f t="shared" si="49"/>
        <v>0</v>
      </c>
      <c r="L163" s="24">
        <f t="shared" si="50"/>
        <v>0</v>
      </c>
      <c r="M163" s="24">
        <f t="shared" si="51"/>
        <v>0</v>
      </c>
      <c r="N163" s="27">
        <f t="shared" si="52"/>
        <v>0</v>
      </c>
      <c r="O163" s="27">
        <f t="shared" si="53"/>
        <v>0</v>
      </c>
      <c r="P163" s="27">
        <f t="shared" si="54"/>
        <v>0</v>
      </c>
      <c r="Q163" s="24">
        <f t="shared" si="55"/>
        <v>0</v>
      </c>
      <c r="R163" s="1"/>
      <c r="S163" s="25" t="s">
        <v>503</v>
      </c>
      <c r="T163" s="24">
        <f t="shared" si="56"/>
        <v>0</v>
      </c>
      <c r="U163" s="24">
        <f t="shared" si="57"/>
        <v>0</v>
      </c>
      <c r="V163" s="1"/>
    </row>
    <row r="164" spans="2:23" ht="12.75" hidden="1" customHeight="1">
      <c r="B164" s="1"/>
      <c r="C164" s="6" t="s">
        <v>57</v>
      </c>
      <c r="D164" s="1"/>
      <c r="E164" s="1"/>
      <c r="F164" s="7" t="s">
        <v>468</v>
      </c>
      <c r="G164" s="1"/>
      <c r="H164" s="1"/>
      <c r="I164" s="26" t="s">
        <v>506</v>
      </c>
      <c r="J164" s="26">
        <f>SUM(J154:J163)</f>
        <v>0</v>
      </c>
      <c r="K164" s="26">
        <f t="shared" ref="K164:Q164" si="58">SUM(K154:K163)</f>
        <v>0</v>
      </c>
      <c r="L164" s="26">
        <f t="shared" si="58"/>
        <v>0</v>
      </c>
      <c r="M164" s="26">
        <f t="shared" si="58"/>
        <v>0</v>
      </c>
      <c r="N164" s="26">
        <f t="shared" si="58"/>
        <v>0</v>
      </c>
      <c r="O164" s="26">
        <f t="shared" si="58"/>
        <v>0</v>
      </c>
      <c r="P164" s="26">
        <f t="shared" si="58"/>
        <v>0</v>
      </c>
      <c r="Q164" s="26">
        <f t="shared" si="58"/>
        <v>0</v>
      </c>
      <c r="R164" s="1"/>
      <c r="S164" s="36" t="s">
        <v>506</v>
      </c>
      <c r="T164" s="36">
        <f>SUM(T154:T163)</f>
        <v>0</v>
      </c>
      <c r="U164" s="36">
        <f t="shared" ref="U164" si="59">SUM(U154:U163)</f>
        <v>0</v>
      </c>
      <c r="V164" s="1"/>
    </row>
    <row r="165" spans="2:23" ht="12.75" hidden="1" customHeight="1">
      <c r="B165" s="1"/>
      <c r="C165" s="6" t="s">
        <v>58</v>
      </c>
      <c r="D165" s="1"/>
      <c r="E165" s="1"/>
      <c r="F165" s="7" t="s">
        <v>443</v>
      </c>
      <c r="G165" s="1"/>
      <c r="H165" s="1"/>
      <c r="I165" s="31" t="s">
        <v>515</v>
      </c>
      <c r="J165" s="32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3" ht="12.75" hidden="1" customHeight="1">
      <c r="B166" s="1"/>
      <c r="C166" s="6" t="s">
        <v>59</v>
      </c>
      <c r="D166" s="1"/>
      <c r="E166" s="1"/>
      <c r="F166" s="7" t="s">
        <v>444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3" ht="12.75" hidden="1" customHeight="1">
      <c r="B167" s="1"/>
      <c r="C167" s="6" t="s">
        <v>60</v>
      </c>
      <c r="D167" s="1"/>
      <c r="E167" s="1"/>
      <c r="F167" s="7" t="s">
        <v>445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3" ht="12.75" hidden="1" customHeight="1">
      <c r="B168" s="1"/>
      <c r="C168" s="6" t="s">
        <v>61</v>
      </c>
      <c r="D168" s="1"/>
      <c r="E168" s="1"/>
      <c r="F168" s="7" t="s">
        <v>446</v>
      </c>
      <c r="G168" s="1"/>
      <c r="H168" s="1"/>
      <c r="I168" s="145" t="s">
        <v>512</v>
      </c>
      <c r="J168" s="116" t="s">
        <v>400</v>
      </c>
      <c r="K168" s="127" t="s">
        <v>544</v>
      </c>
      <c r="L168" s="127" t="s">
        <v>548</v>
      </c>
      <c r="M168" s="127" t="s">
        <v>545</v>
      </c>
      <c r="N168" s="127" t="s">
        <v>546</v>
      </c>
      <c r="O168" s="127" t="s">
        <v>547</v>
      </c>
      <c r="P168" s="116" t="s">
        <v>396</v>
      </c>
      <c r="Q168" s="1"/>
      <c r="R168" s="1"/>
      <c r="S168" s="1"/>
      <c r="T168" s="1"/>
      <c r="U168" s="1"/>
      <c r="V168" s="1"/>
      <c r="W168" s="1"/>
    </row>
    <row r="169" spans="2:23" ht="12.75" hidden="1" customHeight="1">
      <c r="B169" s="1"/>
      <c r="C169" s="6" t="s">
        <v>62</v>
      </c>
      <c r="D169" s="1"/>
      <c r="E169" s="1"/>
      <c r="F169" s="1"/>
      <c r="G169" s="1"/>
      <c r="H169" s="1"/>
      <c r="I169" s="146"/>
      <c r="J169" s="117"/>
      <c r="K169" s="117"/>
      <c r="L169" s="117"/>
      <c r="M169" s="117"/>
      <c r="N169" s="117"/>
      <c r="O169" s="117"/>
      <c r="P169" s="117"/>
      <c r="Q169" s="1"/>
      <c r="R169" s="1"/>
      <c r="S169" s="1"/>
      <c r="T169" s="1"/>
      <c r="U169" s="1"/>
      <c r="V169" s="1"/>
      <c r="W169" s="1"/>
    </row>
    <row r="170" spans="2:23" ht="12.75" hidden="1" customHeight="1">
      <c r="B170" s="1"/>
      <c r="C170" s="6" t="s">
        <v>63</v>
      </c>
      <c r="D170" s="1"/>
      <c r="E170" s="1"/>
      <c r="F170" s="1"/>
      <c r="G170" s="1"/>
      <c r="H170" s="1"/>
      <c r="I170" s="147"/>
      <c r="J170" s="118"/>
      <c r="K170" s="118"/>
      <c r="L170" s="118"/>
      <c r="M170" s="118"/>
      <c r="N170" s="118"/>
      <c r="O170" s="118"/>
      <c r="P170" s="118"/>
      <c r="Q170" s="1"/>
      <c r="R170" s="1"/>
      <c r="S170" s="1"/>
      <c r="T170" s="1"/>
      <c r="U170" s="1"/>
      <c r="V170" s="1"/>
      <c r="W170" s="1"/>
    </row>
    <row r="171" spans="2:23" ht="12.75" hidden="1" customHeight="1">
      <c r="B171" s="1"/>
      <c r="C171" s="6" t="s">
        <v>64</v>
      </c>
      <c r="D171" s="1"/>
      <c r="E171" s="1"/>
      <c r="F171" s="37" t="s">
        <v>469</v>
      </c>
      <c r="G171" s="1"/>
      <c r="H171" s="1"/>
      <c r="I171" s="25" t="s">
        <v>494</v>
      </c>
      <c r="J171" s="24">
        <f>IF(L45="I - Diritti umani",1,0)</f>
        <v>0</v>
      </c>
      <c r="K171" s="24">
        <f>IF(L45="II - Sviluppo sostenibile",1,0)</f>
        <v>0</v>
      </c>
      <c r="L171" s="24">
        <f>IF(L45="III - Salute, sicurezza e benessere",1,0)</f>
        <v>0</v>
      </c>
      <c r="M171" s="24">
        <f>IF(L45="IV - Progresso e innovazione tecnologica",1,0)</f>
        <v>0</v>
      </c>
      <c r="N171" s="24">
        <f>IF(L45="V - Culture e società in trasformazione",1,0)</f>
        <v>0</v>
      </c>
      <c r="O171" s="24">
        <f>IF(L45="VI -  Economia, impresa, mercati e PA",1,0)</f>
        <v>0</v>
      </c>
      <c r="P171" s="24">
        <f t="shared" ref="P171:P180" si="60">IF(L45="Altro",1,0)</f>
        <v>0</v>
      </c>
      <c r="Q171" s="1"/>
      <c r="R171" s="1"/>
      <c r="S171" s="1"/>
      <c r="T171" s="1"/>
      <c r="U171" s="1"/>
      <c r="V171" s="1"/>
      <c r="W171" s="1"/>
    </row>
    <row r="172" spans="2:23" ht="12.75" hidden="1" customHeight="1">
      <c r="B172" s="1"/>
      <c r="C172" s="6" t="s">
        <v>65</v>
      </c>
      <c r="D172" s="1"/>
      <c r="E172" s="1"/>
      <c r="F172" s="7" t="s">
        <v>531</v>
      </c>
      <c r="G172" s="1"/>
      <c r="H172" s="1"/>
      <c r="I172" s="25" t="s">
        <v>495</v>
      </c>
      <c r="J172" s="24">
        <f t="shared" ref="J172:J179" si="61">IF(L46="I - Diritti umani",1,0)</f>
        <v>0</v>
      </c>
      <c r="K172" s="24">
        <f t="shared" ref="K172:K180" si="62">IF(L46="II - Sviluppo sostenibile",1,0)</f>
        <v>0</v>
      </c>
      <c r="L172" s="24">
        <f t="shared" ref="L172:L180" si="63">IF(L46="III - Salute, sicurezza e benessere",1,0)</f>
        <v>0</v>
      </c>
      <c r="M172" s="24">
        <f t="shared" ref="M172:M180" si="64">IF(L46="IV - Progresso e innovazione tecnologica",1,0)</f>
        <v>0</v>
      </c>
      <c r="N172" s="24">
        <f t="shared" ref="N172:N180" si="65">IF(L46="V - Culture e società in trasformazione",1,0)</f>
        <v>0</v>
      </c>
      <c r="O172" s="24">
        <f t="shared" ref="O172:O180" si="66">IF(L46="VI -  Economia, impresa, mercati e PA",1,0)</f>
        <v>0</v>
      </c>
      <c r="P172" s="24">
        <f t="shared" si="60"/>
        <v>0</v>
      </c>
      <c r="Q172" s="1"/>
      <c r="R172" s="1"/>
      <c r="S172" s="1"/>
      <c r="T172" s="1"/>
      <c r="U172" s="1"/>
      <c r="V172" s="1"/>
      <c r="W172" s="1"/>
    </row>
    <row r="173" spans="2:23" ht="12.75" hidden="1" customHeight="1">
      <c r="B173" s="1"/>
      <c r="C173" s="6" t="s">
        <v>66</v>
      </c>
      <c r="D173" s="1"/>
      <c r="E173" s="1"/>
      <c r="F173" s="7" t="s">
        <v>532</v>
      </c>
      <c r="G173" s="1"/>
      <c r="H173" s="1"/>
      <c r="I173" s="25" t="s">
        <v>496</v>
      </c>
      <c r="J173" s="24">
        <f t="shared" si="61"/>
        <v>0</v>
      </c>
      <c r="K173" s="24">
        <f t="shared" si="62"/>
        <v>0</v>
      </c>
      <c r="L173" s="24">
        <f t="shared" si="63"/>
        <v>0</v>
      </c>
      <c r="M173" s="24">
        <f t="shared" si="64"/>
        <v>0</v>
      </c>
      <c r="N173" s="24">
        <f t="shared" si="65"/>
        <v>0</v>
      </c>
      <c r="O173" s="24">
        <f t="shared" si="66"/>
        <v>0</v>
      </c>
      <c r="P173" s="24">
        <f t="shared" si="60"/>
        <v>0</v>
      </c>
      <c r="Q173" s="1"/>
      <c r="R173" s="1"/>
      <c r="S173" s="1"/>
      <c r="T173" s="1"/>
      <c r="U173" s="1"/>
      <c r="V173" s="1"/>
      <c r="W173" s="1"/>
    </row>
    <row r="174" spans="2:23" ht="12.75" hidden="1" customHeight="1">
      <c r="B174" s="1"/>
      <c r="C174" s="6" t="s">
        <v>67</v>
      </c>
      <c r="D174" s="1"/>
      <c r="E174" s="1"/>
      <c r="F174" s="7" t="s">
        <v>533</v>
      </c>
      <c r="G174" s="1"/>
      <c r="H174" s="1"/>
      <c r="I174" s="25" t="s">
        <v>497</v>
      </c>
      <c r="J174" s="24">
        <f t="shared" si="61"/>
        <v>0</v>
      </c>
      <c r="K174" s="24">
        <f t="shared" si="62"/>
        <v>0</v>
      </c>
      <c r="L174" s="24">
        <f t="shared" si="63"/>
        <v>0</v>
      </c>
      <c r="M174" s="24">
        <f t="shared" si="64"/>
        <v>0</v>
      </c>
      <c r="N174" s="24">
        <f t="shared" si="65"/>
        <v>0</v>
      </c>
      <c r="O174" s="24">
        <f t="shared" si="66"/>
        <v>0</v>
      </c>
      <c r="P174" s="24">
        <f t="shared" si="60"/>
        <v>0</v>
      </c>
      <c r="Q174" s="1"/>
      <c r="R174" s="1"/>
      <c r="S174" s="1"/>
      <c r="T174" s="1"/>
      <c r="U174" s="1"/>
      <c r="V174" s="1"/>
      <c r="W174" s="1"/>
    </row>
    <row r="175" spans="2:23" ht="12.75" hidden="1" customHeight="1">
      <c r="B175" s="1"/>
      <c r="C175" s="6" t="s">
        <v>68</v>
      </c>
      <c r="D175" s="1"/>
      <c r="E175" s="1"/>
      <c r="F175" s="7" t="s">
        <v>534</v>
      </c>
      <c r="G175" s="1"/>
      <c r="H175" s="1"/>
      <c r="I175" s="25" t="s">
        <v>498</v>
      </c>
      <c r="J175" s="24">
        <f t="shared" si="61"/>
        <v>0</v>
      </c>
      <c r="K175" s="24">
        <f t="shared" si="62"/>
        <v>0</v>
      </c>
      <c r="L175" s="24">
        <f t="shared" si="63"/>
        <v>0</v>
      </c>
      <c r="M175" s="24">
        <f t="shared" si="64"/>
        <v>0</v>
      </c>
      <c r="N175" s="24">
        <f t="shared" si="65"/>
        <v>0</v>
      </c>
      <c r="O175" s="24">
        <f t="shared" si="66"/>
        <v>0</v>
      </c>
      <c r="P175" s="24">
        <f t="shared" si="60"/>
        <v>0</v>
      </c>
      <c r="Q175" s="1"/>
      <c r="R175" s="1"/>
      <c r="S175" s="1"/>
      <c r="T175" s="1"/>
      <c r="U175" s="1"/>
      <c r="V175" s="1"/>
      <c r="W175" s="1"/>
    </row>
    <row r="176" spans="2:23" ht="12.75" hidden="1" customHeight="1">
      <c r="B176" s="1"/>
      <c r="C176" s="6" t="s">
        <v>69</v>
      </c>
      <c r="D176" s="1"/>
      <c r="E176" s="1"/>
      <c r="F176" s="7" t="s">
        <v>535</v>
      </c>
      <c r="G176" s="1"/>
      <c r="H176" s="1"/>
      <c r="I176" s="25" t="s">
        <v>499</v>
      </c>
      <c r="J176" s="24">
        <f t="shared" si="61"/>
        <v>0</v>
      </c>
      <c r="K176" s="24">
        <f t="shared" si="62"/>
        <v>0</v>
      </c>
      <c r="L176" s="24">
        <f t="shared" si="63"/>
        <v>0</v>
      </c>
      <c r="M176" s="24">
        <f t="shared" si="64"/>
        <v>0</v>
      </c>
      <c r="N176" s="24">
        <f t="shared" si="65"/>
        <v>0</v>
      </c>
      <c r="O176" s="24">
        <f t="shared" si="66"/>
        <v>0</v>
      </c>
      <c r="P176" s="24">
        <f t="shared" si="60"/>
        <v>0</v>
      </c>
      <c r="Q176" s="1"/>
      <c r="R176" s="1"/>
      <c r="S176" s="1"/>
      <c r="T176" s="1"/>
      <c r="U176" s="1"/>
      <c r="V176" s="1"/>
      <c r="W176" s="1"/>
    </row>
    <row r="177" spans="2:23" ht="12.75" hidden="1" customHeight="1">
      <c r="B177" s="1"/>
      <c r="C177" s="6" t="s">
        <v>70</v>
      </c>
      <c r="D177" s="1"/>
      <c r="E177" s="1"/>
      <c r="F177" s="7" t="s">
        <v>536</v>
      </c>
      <c r="G177" s="1"/>
      <c r="H177" s="1"/>
      <c r="I177" s="25" t="s">
        <v>500</v>
      </c>
      <c r="J177" s="24">
        <f t="shared" si="61"/>
        <v>0</v>
      </c>
      <c r="K177" s="24">
        <f t="shared" si="62"/>
        <v>0</v>
      </c>
      <c r="L177" s="24">
        <f t="shared" si="63"/>
        <v>0</v>
      </c>
      <c r="M177" s="24">
        <f t="shared" si="64"/>
        <v>0</v>
      </c>
      <c r="N177" s="24">
        <f t="shared" si="65"/>
        <v>0</v>
      </c>
      <c r="O177" s="24">
        <f t="shared" si="66"/>
        <v>0</v>
      </c>
      <c r="P177" s="24">
        <f t="shared" si="60"/>
        <v>0</v>
      </c>
      <c r="Q177" s="1"/>
      <c r="R177" s="1"/>
      <c r="S177" s="1"/>
      <c r="T177" s="1"/>
      <c r="U177" s="1"/>
      <c r="V177" s="1"/>
      <c r="W177" s="1"/>
    </row>
    <row r="178" spans="2:23" ht="12.75" hidden="1" customHeight="1">
      <c r="B178" s="1"/>
      <c r="C178" s="6" t="s">
        <v>71</v>
      </c>
      <c r="D178" s="1"/>
      <c r="E178" s="1"/>
      <c r="F178" s="7" t="s">
        <v>537</v>
      </c>
      <c r="G178" s="1"/>
      <c r="H178" s="1"/>
      <c r="I178" s="25" t="s">
        <v>501</v>
      </c>
      <c r="J178" s="24">
        <f t="shared" si="61"/>
        <v>0</v>
      </c>
      <c r="K178" s="24">
        <f t="shared" si="62"/>
        <v>0</v>
      </c>
      <c r="L178" s="24">
        <f t="shared" si="63"/>
        <v>0</v>
      </c>
      <c r="M178" s="24">
        <f t="shared" si="64"/>
        <v>0</v>
      </c>
      <c r="N178" s="24">
        <f t="shared" si="65"/>
        <v>0</v>
      </c>
      <c r="O178" s="24">
        <f t="shared" si="66"/>
        <v>0</v>
      </c>
      <c r="P178" s="24">
        <f t="shared" si="60"/>
        <v>0</v>
      </c>
      <c r="Q178" s="1"/>
      <c r="R178" s="1"/>
      <c r="S178" s="1"/>
      <c r="T178" s="1"/>
      <c r="U178" s="1"/>
      <c r="V178" s="1"/>
      <c r="W178" s="1"/>
    </row>
    <row r="179" spans="2:23" ht="12.75" hidden="1" customHeight="1">
      <c r="B179" s="1"/>
      <c r="C179" s="6" t="s">
        <v>72</v>
      </c>
      <c r="D179" s="1"/>
      <c r="E179" s="1"/>
      <c r="F179" s="7" t="s">
        <v>538</v>
      </c>
      <c r="G179" s="1"/>
      <c r="H179" s="1"/>
      <c r="I179" s="25" t="s">
        <v>502</v>
      </c>
      <c r="J179" s="24">
        <f t="shared" si="61"/>
        <v>0</v>
      </c>
      <c r="K179" s="24">
        <f t="shared" si="62"/>
        <v>0</v>
      </c>
      <c r="L179" s="24">
        <f t="shared" si="63"/>
        <v>0</v>
      </c>
      <c r="M179" s="24">
        <f t="shared" si="64"/>
        <v>0</v>
      </c>
      <c r="N179" s="24">
        <f t="shared" si="65"/>
        <v>0</v>
      </c>
      <c r="O179" s="24">
        <f t="shared" si="66"/>
        <v>0</v>
      </c>
      <c r="P179" s="24">
        <f t="shared" si="60"/>
        <v>0</v>
      </c>
      <c r="Q179" s="1"/>
      <c r="R179" s="1"/>
      <c r="S179" s="1"/>
      <c r="T179" s="1"/>
      <c r="U179" s="1"/>
      <c r="V179" s="1"/>
      <c r="W179" s="1"/>
    </row>
    <row r="180" spans="2:23" ht="12.75" hidden="1" customHeight="1">
      <c r="B180" s="1"/>
      <c r="C180" s="6" t="s">
        <v>73</v>
      </c>
      <c r="D180" s="1"/>
      <c r="E180" s="1"/>
      <c r="F180" s="7" t="s">
        <v>539</v>
      </c>
      <c r="G180" s="1"/>
      <c r="H180" s="1"/>
      <c r="I180" s="25" t="s">
        <v>503</v>
      </c>
      <c r="J180" s="24">
        <f>IF(L54="I - Diritti umani",1,0)</f>
        <v>0</v>
      </c>
      <c r="K180" s="24">
        <f t="shared" si="62"/>
        <v>0</v>
      </c>
      <c r="L180" s="24">
        <f t="shared" si="63"/>
        <v>0</v>
      </c>
      <c r="M180" s="24">
        <f t="shared" si="64"/>
        <v>0</v>
      </c>
      <c r="N180" s="24">
        <f t="shared" si="65"/>
        <v>0</v>
      </c>
      <c r="O180" s="24">
        <f t="shared" si="66"/>
        <v>0</v>
      </c>
      <c r="P180" s="24">
        <f t="shared" si="60"/>
        <v>0</v>
      </c>
      <c r="Q180" s="1"/>
      <c r="R180" s="1"/>
      <c r="S180" s="1"/>
      <c r="T180" s="1"/>
      <c r="U180" s="1"/>
      <c r="V180" s="1"/>
      <c r="W180" s="1"/>
    </row>
    <row r="181" spans="2:23" ht="12.75" hidden="1" customHeight="1">
      <c r="B181" s="1"/>
      <c r="C181" s="6" t="s">
        <v>74</v>
      </c>
      <c r="D181" s="1"/>
      <c r="E181" s="1"/>
      <c r="F181" s="7" t="s">
        <v>392</v>
      </c>
      <c r="G181" s="1"/>
      <c r="H181" s="1"/>
      <c r="I181" s="26" t="s">
        <v>506</v>
      </c>
      <c r="J181" s="26">
        <f>SUM(J171:J180)</f>
        <v>0</v>
      </c>
      <c r="K181" s="26">
        <f t="shared" ref="K181:P181" si="67">SUM(K171:K180)</f>
        <v>0</v>
      </c>
      <c r="L181" s="26">
        <f t="shared" si="67"/>
        <v>0</v>
      </c>
      <c r="M181" s="26">
        <f t="shared" si="67"/>
        <v>0</v>
      </c>
      <c r="N181" s="26">
        <f t="shared" si="67"/>
        <v>0</v>
      </c>
      <c r="O181" s="26">
        <f t="shared" si="67"/>
        <v>0</v>
      </c>
      <c r="P181" s="26">
        <f t="shared" si="67"/>
        <v>0</v>
      </c>
      <c r="Q181" s="1"/>
      <c r="R181" s="1"/>
      <c r="S181" s="1"/>
      <c r="T181" s="1"/>
      <c r="U181" s="1"/>
      <c r="V181" s="1"/>
      <c r="W181" s="1"/>
    </row>
    <row r="182" spans="2:23" ht="12.75" hidden="1" customHeight="1">
      <c r="B182" s="1"/>
      <c r="C182" s="6" t="s">
        <v>75</v>
      </c>
      <c r="D182" s="1"/>
      <c r="E182" s="1"/>
      <c r="F182" s="7" t="s">
        <v>393</v>
      </c>
      <c r="G182" s="1"/>
      <c r="H182" s="1"/>
      <c r="I182" s="119" t="s">
        <v>516</v>
      </c>
      <c r="J182" s="32">
        <f>SUM(J181:O181)</f>
        <v>0</v>
      </c>
      <c r="P182" s="1"/>
      <c r="Q182" s="1"/>
      <c r="R182" s="1"/>
      <c r="S182" s="1"/>
      <c r="T182" s="1"/>
      <c r="U182" s="1"/>
      <c r="V182" s="1"/>
    </row>
    <row r="183" spans="2:23" ht="12.75" hidden="1" customHeight="1">
      <c r="B183" s="1"/>
      <c r="C183" s="6" t="s">
        <v>76</v>
      </c>
      <c r="D183" s="1"/>
      <c r="E183" s="1"/>
      <c r="F183" s="7" t="s">
        <v>394</v>
      </c>
      <c r="G183" s="1"/>
      <c r="H183" s="1"/>
      <c r="I183" s="2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12.75" hidden="1" customHeight="1">
      <c r="B184" s="1"/>
      <c r="C184" s="6" t="s">
        <v>77</v>
      </c>
      <c r="D184" s="1"/>
      <c r="E184" s="1"/>
      <c r="F184" s="7" t="s">
        <v>395</v>
      </c>
      <c r="G184" s="1"/>
      <c r="H184" s="1"/>
      <c r="I184" s="222"/>
      <c r="P184" s="1"/>
      <c r="Q184" s="1"/>
      <c r="R184" s="1"/>
      <c r="S184" s="1"/>
      <c r="T184" s="1"/>
      <c r="U184" s="1"/>
      <c r="V184" s="1"/>
    </row>
    <row r="185" spans="2:23" ht="12.75" hidden="1" customHeight="1">
      <c r="B185" s="1"/>
      <c r="C185" s="6" t="s">
        <v>78</v>
      </c>
      <c r="D185" s="1"/>
      <c r="E185" s="1"/>
      <c r="F185" s="7" t="s">
        <v>507</v>
      </c>
      <c r="G185" s="1"/>
      <c r="H185" s="1"/>
      <c r="P185" s="1"/>
      <c r="Q185" s="1"/>
      <c r="R185" s="1"/>
      <c r="S185" s="1"/>
      <c r="T185" s="1"/>
      <c r="U185" s="1"/>
      <c r="V185" s="1"/>
    </row>
    <row r="186" spans="2:23" ht="12.75" hidden="1" customHeight="1">
      <c r="B186" s="1"/>
      <c r="C186" s="6" t="s">
        <v>79</v>
      </c>
      <c r="D186" s="1"/>
      <c r="E186" s="1"/>
      <c r="F186" s="7" t="s">
        <v>396</v>
      </c>
      <c r="G186" s="1"/>
      <c r="H186" s="1"/>
      <c r="P186" s="1"/>
      <c r="Q186" s="1"/>
      <c r="R186" s="1"/>
      <c r="S186" s="1"/>
      <c r="T186" s="1"/>
      <c r="U186" s="1"/>
      <c r="V186" s="1"/>
    </row>
    <row r="187" spans="2:23" ht="12.75" hidden="1" customHeight="1">
      <c r="B187" s="1"/>
      <c r="C187" s="6" t="s">
        <v>80</v>
      </c>
      <c r="D187" s="1"/>
      <c r="E187" s="1"/>
      <c r="F187" s="1"/>
      <c r="G187" s="1"/>
      <c r="H187" s="1"/>
      <c r="I187" s="130" t="s">
        <v>491</v>
      </c>
      <c r="J187" s="133" t="s">
        <v>443</v>
      </c>
      <c r="K187" s="215" t="s">
        <v>444</v>
      </c>
      <c r="L187" s="217" t="s">
        <v>445</v>
      </c>
      <c r="M187" s="217" t="s">
        <v>446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3" ht="12.75" hidden="1" customHeight="1">
      <c r="B188" s="1"/>
      <c r="C188" s="6" t="s">
        <v>81</v>
      </c>
      <c r="D188" s="1"/>
      <c r="E188" s="1"/>
      <c r="F188" s="1"/>
      <c r="G188" s="1"/>
      <c r="H188" s="1"/>
      <c r="I188" s="223"/>
      <c r="J188" s="104"/>
      <c r="K188" s="216"/>
      <c r="L188" s="218"/>
      <c r="M188" s="218"/>
      <c r="N188" s="1"/>
      <c r="O188" s="1"/>
      <c r="P188" s="1"/>
      <c r="Q188" s="1"/>
      <c r="R188" s="1"/>
      <c r="S188" s="1"/>
      <c r="T188" s="1"/>
      <c r="U188" s="1"/>
      <c r="V188" s="1"/>
    </row>
    <row r="189" spans="2:23" ht="12.75" hidden="1" customHeight="1">
      <c r="B189" s="1"/>
      <c r="C189" s="6" t="s">
        <v>82</v>
      </c>
      <c r="D189" s="1"/>
      <c r="E189" s="1"/>
      <c r="F189" s="1"/>
      <c r="G189" s="1"/>
      <c r="H189" s="1"/>
      <c r="I189" s="224"/>
      <c r="J189" s="105"/>
      <c r="K189" s="216"/>
      <c r="L189" s="218"/>
      <c r="M189" s="218"/>
      <c r="N189" s="1"/>
      <c r="O189" s="1"/>
      <c r="P189" s="1"/>
      <c r="Q189" s="1"/>
      <c r="R189" s="1"/>
      <c r="S189" s="1"/>
      <c r="T189" s="1"/>
      <c r="U189" s="1"/>
      <c r="V189" s="1"/>
    </row>
    <row r="190" spans="2:23" ht="12.75" hidden="1" customHeight="1">
      <c r="B190" s="1"/>
      <c r="C190" s="6" t="s">
        <v>83</v>
      </c>
      <c r="D190" s="1"/>
      <c r="E190" s="1"/>
      <c r="F190" s="1"/>
      <c r="G190" s="1"/>
      <c r="H190" s="1"/>
      <c r="I190" s="25" t="s">
        <v>494</v>
      </c>
      <c r="J190" s="24">
        <f>IF(F80="Università italiane",1,0)</f>
        <v>0</v>
      </c>
      <c r="K190" s="24">
        <f>IF(F80="Università straniere",1,0)</f>
        <v>0</v>
      </c>
      <c r="L190" s="24">
        <f>IF(F80="Associazioni o altri Enti italiani",1,0)</f>
        <v>0</v>
      </c>
      <c r="M190" s="24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3" ht="12.75" hidden="1" customHeight="1">
      <c r="B191" s="1"/>
      <c r="C191" s="6" t="s">
        <v>84</v>
      </c>
      <c r="D191" s="1"/>
      <c r="E191" s="1"/>
      <c r="F191" s="1"/>
      <c r="G191" s="1"/>
      <c r="H191" s="1"/>
      <c r="I191" s="25" t="s">
        <v>495</v>
      </c>
      <c r="J191" s="24">
        <f>IF(F81="Università italiane",1,0)</f>
        <v>0</v>
      </c>
      <c r="K191" s="24">
        <f>IF(F81="Università straniere",1,0)</f>
        <v>0</v>
      </c>
      <c r="L191" s="24">
        <f>IF(F81="Associazioni o altri Enti italiani",1,0)</f>
        <v>0</v>
      </c>
      <c r="M191" s="24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3" ht="12.75" hidden="1" customHeight="1">
      <c r="B192" s="1"/>
      <c r="C192" s="6" t="s">
        <v>85</v>
      </c>
      <c r="D192" s="1"/>
      <c r="E192" s="1"/>
      <c r="F192" s="1"/>
      <c r="G192" s="1"/>
      <c r="H192" s="1"/>
      <c r="I192" s="25" t="s">
        <v>496</v>
      </c>
      <c r="J192" s="24">
        <f>IF(F82="Università italiane",1,0)</f>
        <v>0</v>
      </c>
      <c r="K192" s="24">
        <f>IF(F82="Università straniere",1,0)</f>
        <v>0</v>
      </c>
      <c r="L192" s="24">
        <f>IF(F82="Associazioni o altri Enti italiani",1,0)</f>
        <v>0</v>
      </c>
      <c r="M192" s="24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3" ht="12.75" hidden="1" customHeight="1">
      <c r="B193" s="1"/>
      <c r="C193" s="6" t="s">
        <v>86</v>
      </c>
      <c r="D193" s="1"/>
      <c r="E193" s="1"/>
      <c r="F193" s="1"/>
      <c r="G193" s="1"/>
      <c r="H193" s="1"/>
      <c r="I193" s="25" t="s">
        <v>497</v>
      </c>
      <c r="J193" s="24">
        <f>IF(F83="Università italiane",1,0)</f>
        <v>0</v>
      </c>
      <c r="K193" s="24">
        <f>IF(F83="Università straniere",1,0)</f>
        <v>0</v>
      </c>
      <c r="L193" s="24">
        <f>IF(F83="Associazioni o altri Enti italiani",1,0)</f>
        <v>0</v>
      </c>
      <c r="M193" s="24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3" ht="12.75" hidden="1" customHeight="1">
      <c r="B194" s="1"/>
      <c r="C194" s="6" t="s">
        <v>87</v>
      </c>
      <c r="D194" s="1"/>
      <c r="E194" s="1"/>
      <c r="F194" s="1"/>
      <c r="G194" s="1"/>
      <c r="H194" s="1"/>
      <c r="I194" s="25" t="s">
        <v>498</v>
      </c>
      <c r="J194" s="24">
        <f>IF(F84="Università italiane",1,0)</f>
        <v>0</v>
      </c>
      <c r="K194" s="24">
        <f>IF(F84="Università straniere",1,0)</f>
        <v>0</v>
      </c>
      <c r="L194" s="24">
        <f>IF(F84="Associazioni o altri Enti italiani",1,0)</f>
        <v>0</v>
      </c>
      <c r="M194" s="24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3" ht="12.75" hidden="1" customHeight="1">
      <c r="B195" s="1"/>
      <c r="C195" s="6" t="s">
        <v>88</v>
      </c>
      <c r="D195" s="1"/>
      <c r="E195" s="1"/>
      <c r="F195" s="1"/>
      <c r="G195" s="1"/>
      <c r="H195" s="1"/>
      <c r="I195" s="26" t="s">
        <v>506</v>
      </c>
      <c r="J195" s="26">
        <f>SUM(J190:J194)</f>
        <v>0</v>
      </c>
      <c r="K195" s="26">
        <f>SUM(K190:K194)</f>
        <v>0</v>
      </c>
      <c r="L195" s="26">
        <f>SUM(L190:L194)</f>
        <v>0</v>
      </c>
      <c r="M195" s="26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3" ht="12.75" hidden="1" customHeight="1">
      <c r="B196" s="1"/>
      <c r="C196" s="6" t="s">
        <v>89</v>
      </c>
      <c r="D196" s="1"/>
      <c r="E196" s="1"/>
      <c r="F196" s="1"/>
      <c r="G196" s="1"/>
      <c r="H196" s="1"/>
      <c r="I196" s="31" t="s">
        <v>517</v>
      </c>
      <c r="J196" s="32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3" ht="12.75" hidden="1" customHeight="1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3" ht="12.75" hidden="1" customHeight="1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3" ht="12.75" hidden="1" customHeight="1">
      <c r="B199" s="1"/>
      <c r="C199" s="6" t="s">
        <v>92</v>
      </c>
      <c r="D199" s="1"/>
      <c r="E199" s="1"/>
      <c r="F199" s="1"/>
      <c r="G199" s="1"/>
      <c r="H199" s="1"/>
      <c r="I199" s="33" t="s">
        <v>491</v>
      </c>
      <c r="J199" s="116" t="s">
        <v>400</v>
      </c>
      <c r="K199" s="127" t="s">
        <v>544</v>
      </c>
      <c r="L199" s="127" t="s">
        <v>548</v>
      </c>
      <c r="M199" s="127" t="s">
        <v>545</v>
      </c>
      <c r="N199" s="127" t="s">
        <v>546</v>
      </c>
      <c r="O199" s="127" t="s">
        <v>547</v>
      </c>
      <c r="P199" s="116" t="s">
        <v>396</v>
      </c>
      <c r="Q199" s="1"/>
      <c r="R199" s="1"/>
      <c r="S199" s="1"/>
      <c r="T199" s="1"/>
      <c r="U199" s="1"/>
      <c r="V199" s="1"/>
      <c r="W199" s="1"/>
    </row>
    <row r="200" spans="2:23" ht="12.75" hidden="1" customHeight="1">
      <c r="B200" s="1"/>
      <c r="C200" s="6" t="s">
        <v>93</v>
      </c>
      <c r="D200" s="1"/>
      <c r="E200" s="1"/>
      <c r="F200" s="1"/>
      <c r="G200" s="1"/>
      <c r="H200" s="1"/>
      <c r="I200" s="84"/>
      <c r="J200" s="117"/>
      <c r="K200" s="117"/>
      <c r="L200" s="117"/>
      <c r="M200" s="117"/>
      <c r="N200" s="117"/>
      <c r="O200" s="117"/>
      <c r="P200" s="117"/>
      <c r="Q200" s="1"/>
      <c r="R200" s="1"/>
      <c r="S200" s="1"/>
      <c r="T200" s="1"/>
      <c r="U200" s="1"/>
      <c r="V200" s="1"/>
      <c r="W200" s="1"/>
    </row>
    <row r="201" spans="2:23" ht="12.75" hidden="1" customHeight="1">
      <c r="B201" s="1"/>
      <c r="C201" s="6" t="s">
        <v>94</v>
      </c>
      <c r="D201" s="1"/>
      <c r="E201" s="1"/>
      <c r="F201" s="1"/>
      <c r="G201" s="1"/>
      <c r="H201" s="1"/>
      <c r="I201" s="85"/>
      <c r="J201" s="118"/>
      <c r="K201" s="118"/>
      <c r="L201" s="118"/>
      <c r="M201" s="118"/>
      <c r="N201" s="118"/>
      <c r="O201" s="118"/>
      <c r="P201" s="118"/>
      <c r="Q201" s="1"/>
      <c r="R201" s="1"/>
      <c r="S201" s="1"/>
      <c r="T201" s="1"/>
      <c r="U201" s="1"/>
      <c r="V201" s="1"/>
      <c r="W201" s="1"/>
    </row>
    <row r="202" spans="2:23" ht="12.75" hidden="1" customHeight="1">
      <c r="B202" s="1"/>
      <c r="C202" s="6" t="s">
        <v>95</v>
      </c>
      <c r="D202" s="1"/>
      <c r="E202" s="1"/>
      <c r="F202" s="1"/>
      <c r="G202" s="1"/>
      <c r="H202" s="1"/>
      <c r="I202" s="25" t="s">
        <v>494</v>
      </c>
      <c r="J202" s="24">
        <f>IF(G80="I - Diritti umani",1,0)</f>
        <v>0</v>
      </c>
      <c r="K202" s="24">
        <f>IF(G80="II - Salute, sicurezza e benessere",1,0)</f>
        <v>0</v>
      </c>
      <c r="L202" s="24">
        <f>IF(G80="III - Progresso e innovazione tecnologica",1,0)</f>
        <v>0</v>
      </c>
      <c r="M202" s="24">
        <f>IF(G80="IV - Culture e società in trasformazione",1,0)</f>
        <v>0</v>
      </c>
      <c r="N202" s="24">
        <f>IF(G80="V - Imprese, mercati e PA",1,0)</f>
        <v>0</v>
      </c>
      <c r="O202" s="24">
        <f>IF(G80="VI -  Sviluppo sostenibile",1,0)</f>
        <v>0</v>
      </c>
      <c r="P202" s="24">
        <f>IF(G80="Altro",1,0)</f>
        <v>0</v>
      </c>
      <c r="Q202" s="1"/>
      <c r="R202" s="1"/>
      <c r="S202" s="1"/>
      <c r="T202" s="1"/>
      <c r="U202" s="1"/>
      <c r="V202" s="1"/>
      <c r="W202" s="1"/>
    </row>
    <row r="203" spans="2:23" ht="12.75" hidden="1" customHeight="1">
      <c r="B203" s="1"/>
      <c r="C203" s="6" t="s">
        <v>96</v>
      </c>
      <c r="D203" s="1"/>
      <c r="E203" s="1"/>
      <c r="F203" s="1"/>
      <c r="G203" s="1"/>
      <c r="H203" s="1"/>
      <c r="I203" s="25" t="s">
        <v>495</v>
      </c>
      <c r="J203" s="24">
        <f t="shared" ref="J203:J206" si="68">IF(G81="I - Diritti umani",1,0)</f>
        <v>0</v>
      </c>
      <c r="K203" s="24">
        <f t="shared" ref="K203:K206" si="69">IF(G81="II - Salute, sicurezza e benessere",1,0)</f>
        <v>0</v>
      </c>
      <c r="L203" s="24">
        <f t="shared" ref="L203:L206" si="70">IF(G81="III - Progresso e innovazione tecnologica",1,0)</f>
        <v>0</v>
      </c>
      <c r="M203" s="24">
        <f t="shared" ref="M203:M206" si="71">IF(G81="IV - Culture e società in trasformazione",1,0)</f>
        <v>0</v>
      </c>
      <c r="N203" s="24">
        <f t="shared" ref="N203:N206" si="72">IF(G81="V - Imprese, mercati e PA",1,0)</f>
        <v>0</v>
      </c>
      <c r="O203" s="24">
        <f t="shared" ref="O203:O206" si="73">IF(G81="VI -  Sviluppo sostenibile",1,0)</f>
        <v>0</v>
      </c>
      <c r="P203" s="24">
        <f t="shared" ref="P203:P206" si="74">IF(G81="Altro",1,0)</f>
        <v>0</v>
      </c>
      <c r="Q203" s="1"/>
      <c r="R203" s="1"/>
      <c r="S203" s="1"/>
      <c r="T203" s="1"/>
      <c r="U203" s="1"/>
      <c r="V203" s="1"/>
      <c r="W203" s="1"/>
    </row>
    <row r="204" spans="2:23" ht="12.75" hidden="1" customHeight="1">
      <c r="B204" s="1"/>
      <c r="C204" s="6" t="s">
        <v>97</v>
      </c>
      <c r="D204" s="1"/>
      <c r="E204" s="1"/>
      <c r="F204" s="1"/>
      <c r="G204" s="1"/>
      <c r="H204" s="1"/>
      <c r="I204" s="25" t="s">
        <v>496</v>
      </c>
      <c r="J204" s="24">
        <f t="shared" si="68"/>
        <v>0</v>
      </c>
      <c r="K204" s="24">
        <f t="shared" si="69"/>
        <v>0</v>
      </c>
      <c r="L204" s="24">
        <f t="shared" si="70"/>
        <v>0</v>
      </c>
      <c r="M204" s="24">
        <f t="shared" si="71"/>
        <v>0</v>
      </c>
      <c r="N204" s="24">
        <f t="shared" si="72"/>
        <v>0</v>
      </c>
      <c r="O204" s="24">
        <f t="shared" si="73"/>
        <v>0</v>
      </c>
      <c r="P204" s="24">
        <f t="shared" si="74"/>
        <v>0</v>
      </c>
      <c r="Q204" s="1"/>
      <c r="R204" s="1"/>
      <c r="S204" s="1"/>
      <c r="T204" s="1"/>
      <c r="U204" s="1"/>
      <c r="V204" s="1"/>
      <c r="W204" s="1"/>
    </row>
    <row r="205" spans="2:23" ht="12.75" hidden="1" customHeight="1">
      <c r="B205" s="1"/>
      <c r="C205" s="6" t="s">
        <v>98</v>
      </c>
      <c r="D205" s="1"/>
      <c r="E205" s="1"/>
      <c r="F205" s="1"/>
      <c r="G205" s="1"/>
      <c r="H205" s="1"/>
      <c r="I205" s="25" t="s">
        <v>497</v>
      </c>
      <c r="J205" s="24">
        <f t="shared" si="68"/>
        <v>0</v>
      </c>
      <c r="K205" s="24">
        <f t="shared" si="69"/>
        <v>0</v>
      </c>
      <c r="L205" s="24">
        <f t="shared" si="70"/>
        <v>0</v>
      </c>
      <c r="M205" s="24">
        <f t="shared" si="71"/>
        <v>0</v>
      </c>
      <c r="N205" s="24">
        <f t="shared" si="72"/>
        <v>0</v>
      </c>
      <c r="O205" s="24">
        <f t="shared" si="73"/>
        <v>0</v>
      </c>
      <c r="P205" s="24">
        <f t="shared" si="74"/>
        <v>0</v>
      </c>
      <c r="Q205" s="1"/>
      <c r="R205" s="1"/>
      <c r="S205" s="1"/>
      <c r="T205" s="1"/>
      <c r="U205" s="1"/>
      <c r="V205" s="1"/>
      <c r="W205" s="1"/>
    </row>
    <row r="206" spans="2:23" ht="12.75" hidden="1" customHeight="1">
      <c r="B206" s="1"/>
      <c r="C206" s="6" t="s">
        <v>99</v>
      </c>
      <c r="D206" s="1"/>
      <c r="E206" s="1"/>
      <c r="F206" s="1"/>
      <c r="G206" s="1"/>
      <c r="H206" s="1"/>
      <c r="I206" s="25" t="s">
        <v>498</v>
      </c>
      <c r="J206" s="24">
        <f t="shared" si="68"/>
        <v>0</v>
      </c>
      <c r="K206" s="24">
        <f t="shared" si="69"/>
        <v>0</v>
      </c>
      <c r="L206" s="24">
        <f t="shared" si="70"/>
        <v>0</v>
      </c>
      <c r="M206" s="24">
        <f t="shared" si="71"/>
        <v>0</v>
      </c>
      <c r="N206" s="24">
        <f t="shared" si="72"/>
        <v>0</v>
      </c>
      <c r="O206" s="24">
        <f t="shared" si="73"/>
        <v>0</v>
      </c>
      <c r="P206" s="24">
        <f t="shared" si="74"/>
        <v>0</v>
      </c>
      <c r="Q206" s="1"/>
      <c r="R206" s="1"/>
      <c r="S206" s="1"/>
      <c r="T206" s="1"/>
      <c r="U206" s="1"/>
      <c r="V206" s="1"/>
      <c r="W206" s="1"/>
    </row>
    <row r="207" spans="2:23" ht="12.75" hidden="1" customHeight="1">
      <c r="B207" s="1"/>
      <c r="C207" s="6" t="s">
        <v>100</v>
      </c>
      <c r="D207" s="1"/>
      <c r="E207" s="1"/>
      <c r="F207" s="1"/>
      <c r="G207" s="1"/>
      <c r="H207" s="1"/>
      <c r="I207" s="26" t="s">
        <v>506</v>
      </c>
      <c r="J207" s="26">
        <f>SUM(J202:J206)</f>
        <v>0</v>
      </c>
      <c r="K207" s="26">
        <f t="shared" ref="K207" si="75">SUM(K202:K206)</f>
        <v>0</v>
      </c>
      <c r="L207" s="26">
        <f>SUM(L202:L206)</f>
        <v>0</v>
      </c>
      <c r="M207" s="26">
        <f t="shared" ref="M207:P207" si="76">SUM(M202:M206)</f>
        <v>0</v>
      </c>
      <c r="N207" s="26">
        <f t="shared" si="76"/>
        <v>0</v>
      </c>
      <c r="O207" s="26">
        <f t="shared" si="76"/>
        <v>0</v>
      </c>
      <c r="P207" s="26">
        <f t="shared" si="76"/>
        <v>0</v>
      </c>
      <c r="Q207" s="1"/>
      <c r="R207" s="1"/>
      <c r="S207" s="1"/>
      <c r="T207" s="1"/>
      <c r="U207" s="1"/>
      <c r="V207" s="1"/>
      <c r="W207" s="1"/>
    </row>
    <row r="208" spans="2:23" ht="12.75" hidden="1" customHeight="1">
      <c r="B208" s="1"/>
      <c r="C208" s="6" t="s">
        <v>101</v>
      </c>
      <c r="D208" s="1"/>
      <c r="E208" s="1"/>
      <c r="F208" s="1"/>
      <c r="G208" s="1"/>
      <c r="H208" s="1"/>
      <c r="I208" s="119" t="s">
        <v>518</v>
      </c>
      <c r="J208" s="32">
        <f>SUM(J207:O207)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>
      <c r="B209" s="1"/>
      <c r="C209" s="6" t="s">
        <v>102</v>
      </c>
      <c r="D209" s="1"/>
      <c r="E209" s="1"/>
      <c r="F209" s="1"/>
      <c r="G209" s="1"/>
      <c r="H209" s="1"/>
      <c r="I209" s="2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>
      <c r="B210" s="1"/>
      <c r="C210" s="6" t="s">
        <v>103</v>
      </c>
      <c r="D210" s="1"/>
      <c r="E210" s="1"/>
      <c r="F210" s="1"/>
      <c r="G210" s="1"/>
      <c r="H210" s="1"/>
      <c r="I210" s="22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>
      <c r="B213" s="1"/>
      <c r="C213" s="6" t="s">
        <v>106</v>
      </c>
      <c r="D213" s="1"/>
      <c r="E213" s="1"/>
      <c r="F213" s="1"/>
      <c r="G213" s="1"/>
      <c r="H213" s="1"/>
      <c r="I213" s="121" t="s">
        <v>489</v>
      </c>
      <c r="J213" s="103" t="s">
        <v>436</v>
      </c>
      <c r="K213" s="219" t="s">
        <v>437</v>
      </c>
      <c r="L213" s="220" t="s">
        <v>438</v>
      </c>
      <c r="M213" s="220" t="s">
        <v>521</v>
      </c>
      <c r="N213" s="220" t="s">
        <v>439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>
      <c r="B214" s="1"/>
      <c r="C214" s="6" t="s">
        <v>107</v>
      </c>
      <c r="D214" s="1"/>
      <c r="E214" s="1"/>
      <c r="F214" s="1"/>
      <c r="G214" s="1"/>
      <c r="H214" s="1"/>
      <c r="I214" s="235"/>
      <c r="J214" s="104"/>
      <c r="K214" s="216"/>
      <c r="L214" s="218"/>
      <c r="M214" s="218"/>
      <c r="N214" s="218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>
      <c r="B215" s="1"/>
      <c r="C215" s="6" t="s">
        <v>108</v>
      </c>
      <c r="D215" s="1"/>
      <c r="E215" s="1"/>
      <c r="F215" s="1"/>
      <c r="G215" s="1"/>
      <c r="H215" s="1"/>
      <c r="I215" s="236"/>
      <c r="J215" s="105"/>
      <c r="K215" s="216"/>
      <c r="L215" s="218"/>
      <c r="M215" s="218"/>
      <c r="N215" s="218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>
      <c r="B216" s="1"/>
      <c r="C216" s="6" t="s">
        <v>109</v>
      </c>
      <c r="D216" s="1"/>
      <c r="E216" s="1"/>
      <c r="F216" s="1"/>
      <c r="G216" s="1"/>
      <c r="H216" s="1"/>
      <c r="I216" s="25" t="s">
        <v>494</v>
      </c>
      <c r="J216" s="24">
        <f>IF(F64="Componente del Comitato Scientifico",1,0)</f>
        <v>0</v>
      </c>
      <c r="K216" s="24">
        <f>IF(F64="Componente del Comitato di redazione",1,0)</f>
        <v>0</v>
      </c>
      <c r="L216" s="24">
        <f>IF(F64="Direttore Scientifico",1,0)</f>
        <v>0</v>
      </c>
      <c r="M216" s="24">
        <f>IF(F64="Componente del Comitato Direttivo",1,0)</f>
        <v>0</v>
      </c>
      <c r="N216" s="24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>
      <c r="B217" s="1"/>
      <c r="C217" s="6" t="s">
        <v>110</v>
      </c>
      <c r="D217" s="1"/>
      <c r="E217" s="1"/>
      <c r="F217" s="1"/>
      <c r="G217" s="1"/>
      <c r="H217" s="1"/>
      <c r="I217" s="25" t="s">
        <v>495</v>
      </c>
      <c r="J217" s="24">
        <f t="shared" ref="J217:J220" si="77">IF(F65="Componente del Comitato Scientifico",1,0)</f>
        <v>0</v>
      </c>
      <c r="K217" s="24">
        <f t="shared" ref="K217:K220" si="78">IF(F65="Componente del Comitato di redazione",1,0)</f>
        <v>0</v>
      </c>
      <c r="L217" s="24">
        <f t="shared" ref="L217:L220" si="79">IF(F65="Direttore Scientifico",1,0)</f>
        <v>0</v>
      </c>
      <c r="M217" s="24">
        <f t="shared" ref="M217:M220" si="80">IF(F65="Componente del Comitato Direttivo",1,0)</f>
        <v>0</v>
      </c>
      <c r="N217" s="24">
        <f t="shared" ref="N217:N220" si="81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>
      <c r="B218" s="1"/>
      <c r="C218" s="6" t="s">
        <v>111</v>
      </c>
      <c r="D218" s="1"/>
      <c r="E218" s="1"/>
      <c r="F218" s="1"/>
      <c r="G218" s="1"/>
      <c r="H218" s="1"/>
      <c r="I218" s="25" t="s">
        <v>496</v>
      </c>
      <c r="J218" s="24">
        <f t="shared" si="77"/>
        <v>0</v>
      </c>
      <c r="K218" s="24">
        <f t="shared" si="78"/>
        <v>0</v>
      </c>
      <c r="L218" s="24">
        <f t="shared" si="79"/>
        <v>0</v>
      </c>
      <c r="M218" s="24">
        <f t="shared" si="80"/>
        <v>0</v>
      </c>
      <c r="N218" s="24">
        <f t="shared" si="81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>
      <c r="B219" s="1"/>
      <c r="C219" s="6" t="s">
        <v>112</v>
      </c>
      <c r="D219" s="1"/>
      <c r="E219" s="1"/>
      <c r="F219" s="1"/>
      <c r="G219" s="1"/>
      <c r="H219" s="1"/>
      <c r="I219" s="25" t="s">
        <v>497</v>
      </c>
      <c r="J219" s="24">
        <f t="shared" si="77"/>
        <v>0</v>
      </c>
      <c r="K219" s="24">
        <f t="shared" si="78"/>
        <v>0</v>
      </c>
      <c r="L219" s="24">
        <f t="shared" si="79"/>
        <v>0</v>
      </c>
      <c r="M219" s="24">
        <f t="shared" si="80"/>
        <v>0</v>
      </c>
      <c r="N219" s="24">
        <f t="shared" si="81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>
      <c r="B220" s="1"/>
      <c r="C220" s="6" t="s">
        <v>113</v>
      </c>
      <c r="D220" s="1"/>
      <c r="E220" s="1"/>
      <c r="F220" s="1"/>
      <c r="G220" s="1"/>
      <c r="H220" s="1"/>
      <c r="I220" s="25" t="s">
        <v>498</v>
      </c>
      <c r="J220" s="24">
        <f t="shared" si="77"/>
        <v>0</v>
      </c>
      <c r="K220" s="24">
        <f t="shared" si="78"/>
        <v>0</v>
      </c>
      <c r="L220" s="24">
        <f t="shared" si="79"/>
        <v>0</v>
      </c>
      <c r="M220" s="24">
        <f t="shared" si="80"/>
        <v>0</v>
      </c>
      <c r="N220" s="24">
        <f t="shared" si="81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>
      <c r="B221" s="1"/>
      <c r="C221" s="6" t="s">
        <v>114</v>
      </c>
      <c r="D221" s="1"/>
      <c r="E221" s="1"/>
      <c r="F221" s="1"/>
      <c r="G221" s="1"/>
      <c r="H221" s="1"/>
      <c r="I221" s="26" t="s">
        <v>506</v>
      </c>
      <c r="J221" s="26">
        <f>SUM(J216:J220)</f>
        <v>0</v>
      </c>
      <c r="K221" s="26">
        <f>SUM(K216:K220)</f>
        <v>0</v>
      </c>
      <c r="L221" s="26">
        <f>SUM(L216:L220)</f>
        <v>0</v>
      </c>
      <c r="M221" s="26">
        <f>SUM(M216:M220)</f>
        <v>0</v>
      </c>
      <c r="N221" s="26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>
      <c r="B222" s="1"/>
      <c r="C222" s="6" t="s">
        <v>115</v>
      </c>
      <c r="D222" s="1"/>
      <c r="E222" s="1"/>
      <c r="F222" s="1"/>
      <c r="G222" s="1"/>
      <c r="H222" s="1"/>
      <c r="I222" s="35" t="s">
        <v>522</v>
      </c>
      <c r="J222" s="32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>
      <c r="B226" s="1"/>
      <c r="C226" s="6" t="s">
        <v>119</v>
      </c>
      <c r="D226" s="1"/>
      <c r="E226" s="1"/>
      <c r="F226" s="1"/>
      <c r="G226" s="1"/>
      <c r="H226" s="1"/>
      <c r="I226" s="139" t="s">
        <v>488</v>
      </c>
      <c r="J226" s="103" t="s">
        <v>430</v>
      </c>
      <c r="K226" s="219" t="s">
        <v>431</v>
      </c>
      <c r="L226" s="220" t="s">
        <v>432</v>
      </c>
      <c r="M226" s="220" t="s">
        <v>433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>
      <c r="B227" s="1"/>
      <c r="C227" s="6" t="s">
        <v>120</v>
      </c>
      <c r="D227" s="1"/>
      <c r="E227" s="1"/>
      <c r="F227" s="1"/>
      <c r="G227" s="1"/>
      <c r="H227" s="1"/>
      <c r="I227" s="225"/>
      <c r="J227" s="104"/>
      <c r="K227" s="216"/>
      <c r="L227" s="218"/>
      <c r="M227" s="218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>
      <c r="B228" s="1"/>
      <c r="C228" s="6" t="s">
        <v>121</v>
      </c>
      <c r="D228" s="1"/>
      <c r="E228" s="1"/>
      <c r="F228" s="1"/>
      <c r="G228" s="1"/>
      <c r="H228" s="1"/>
      <c r="I228" s="226"/>
      <c r="J228" s="105"/>
      <c r="K228" s="216"/>
      <c r="L228" s="218"/>
      <c r="M228" s="218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>
      <c r="B229" s="1"/>
      <c r="C229" s="6" t="s">
        <v>122</v>
      </c>
      <c r="D229" s="1"/>
      <c r="E229" s="1"/>
      <c r="F229" s="1"/>
      <c r="G229" s="1"/>
      <c r="H229" s="1"/>
      <c r="I229" s="25" t="s">
        <v>494</v>
      </c>
      <c r="J229" s="24">
        <f>IF(D58="Abilitato I fascia",1,0)</f>
        <v>0</v>
      </c>
      <c r="K229" s="24">
        <f>IF(D58="Abilitato II fascia",1,0)</f>
        <v>0</v>
      </c>
      <c r="L229" s="24">
        <f>IF(D58="In possesso requisiti I fascia",1,0)</f>
        <v>0</v>
      </c>
      <c r="M229" s="24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>
      <c r="B230" s="1"/>
      <c r="C230" s="6" t="s">
        <v>123</v>
      </c>
      <c r="D230" s="1"/>
      <c r="E230" s="1"/>
      <c r="F230" s="1"/>
      <c r="G230" s="1"/>
      <c r="H230" s="1"/>
      <c r="I230" s="25" t="s">
        <v>495</v>
      </c>
      <c r="J230" s="24">
        <f t="shared" ref="J230:J231" si="82">IF(D59="Abilitato I fascia",1,0)</f>
        <v>0</v>
      </c>
      <c r="K230" s="24">
        <f t="shared" ref="K230:K231" si="83">IF(D59="Abilitato II fascia",1,0)</f>
        <v>0</v>
      </c>
      <c r="L230" s="24">
        <f t="shared" ref="L230:L231" si="84">IF(D59="In possesso requisiti I fascia",1,0)</f>
        <v>0</v>
      </c>
      <c r="M230" s="24">
        <f t="shared" ref="M230:M231" si="85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>
      <c r="B231" s="1"/>
      <c r="C231" s="6" t="s">
        <v>124</v>
      </c>
      <c r="D231" s="1"/>
      <c r="E231" s="1"/>
      <c r="F231" s="1"/>
      <c r="G231" s="1"/>
      <c r="H231" s="1"/>
      <c r="I231" s="25" t="s">
        <v>496</v>
      </c>
      <c r="J231" s="24">
        <f t="shared" si="82"/>
        <v>0</v>
      </c>
      <c r="K231" s="24">
        <f t="shared" si="83"/>
        <v>0</v>
      </c>
      <c r="L231" s="24">
        <f t="shared" si="84"/>
        <v>0</v>
      </c>
      <c r="M231" s="24">
        <f t="shared" si="85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>
      <c r="B232" s="1"/>
      <c r="C232" s="6" t="s">
        <v>125</v>
      </c>
      <c r="D232" s="1"/>
      <c r="E232" s="1"/>
      <c r="F232" s="1"/>
      <c r="G232" s="1"/>
      <c r="H232" s="1"/>
      <c r="I232" s="26" t="s">
        <v>506</v>
      </c>
      <c r="J232" s="26">
        <f>SUM(J229:J231)</f>
        <v>0</v>
      </c>
      <c r="K232" s="26">
        <f>SUM(K229:K231)</f>
        <v>0</v>
      </c>
      <c r="L232" s="26">
        <f>SUM(L229:L231)</f>
        <v>0</v>
      </c>
      <c r="M232" s="26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>
      <c r="B239" s="1"/>
      <c r="C239" s="6" t="s">
        <v>132</v>
      </c>
      <c r="D239" s="1"/>
      <c r="E239" s="1"/>
      <c r="F239" s="1"/>
      <c r="G239" s="1"/>
      <c r="H239" s="1"/>
      <c r="I239" s="109" t="s">
        <v>519</v>
      </c>
      <c r="J239" s="227"/>
      <c r="K239" s="230">
        <f>J124+J149+J182</f>
        <v>0</v>
      </c>
      <c r="L239" s="1"/>
      <c r="M239" s="106" t="s">
        <v>525</v>
      </c>
      <c r="N239" s="103" t="s">
        <v>526</v>
      </c>
      <c r="O239" s="103" t="s">
        <v>527</v>
      </c>
      <c r="P239" s="103" t="s">
        <v>453</v>
      </c>
      <c r="Q239" s="103" t="s">
        <v>454</v>
      </c>
      <c r="R239" s="103" t="s">
        <v>455</v>
      </c>
      <c r="S239" s="103" t="s">
        <v>456</v>
      </c>
      <c r="T239" s="103" t="s">
        <v>457</v>
      </c>
      <c r="U239" s="103" t="s">
        <v>458</v>
      </c>
      <c r="V239" s="1"/>
    </row>
    <row r="240" spans="2:22" ht="12.75" hidden="1" customHeight="1">
      <c r="B240" s="1"/>
      <c r="C240" s="6" t="s">
        <v>133</v>
      </c>
      <c r="D240" s="1"/>
      <c r="E240" s="1"/>
      <c r="F240" s="1"/>
      <c r="G240" s="1"/>
      <c r="H240" s="1"/>
      <c r="I240" s="228"/>
      <c r="J240" s="228"/>
      <c r="K240" s="231"/>
      <c r="L240" s="1"/>
      <c r="M240" s="233"/>
      <c r="N240" s="237"/>
      <c r="O240" s="237"/>
      <c r="P240" s="237"/>
      <c r="Q240" s="237"/>
      <c r="R240" s="237"/>
      <c r="S240" s="237"/>
      <c r="T240" s="237"/>
      <c r="U240" s="237"/>
      <c r="V240" s="1"/>
    </row>
    <row r="241" spans="2:22" ht="12.75" hidden="1" customHeight="1">
      <c r="B241" s="1"/>
      <c r="C241" s="6" t="s">
        <v>134</v>
      </c>
      <c r="D241" s="1"/>
      <c r="E241" s="1"/>
      <c r="F241" s="1"/>
      <c r="G241" s="1"/>
      <c r="H241" s="1"/>
      <c r="I241" s="228"/>
      <c r="J241" s="228"/>
      <c r="K241" s="231"/>
      <c r="L241" s="1"/>
      <c r="M241" s="234"/>
      <c r="N241" s="238"/>
      <c r="O241" s="238"/>
      <c r="P241" s="238"/>
      <c r="Q241" s="238"/>
      <c r="R241" s="238"/>
      <c r="S241" s="238"/>
      <c r="T241" s="238"/>
      <c r="U241" s="238"/>
      <c r="V241" s="1"/>
    </row>
    <row r="242" spans="2:22" ht="12.75" hidden="1" customHeight="1">
      <c r="B242" s="1"/>
      <c r="C242" s="6" t="s">
        <v>135</v>
      </c>
      <c r="D242" s="1"/>
      <c r="E242" s="1"/>
      <c r="F242" s="1"/>
      <c r="G242" s="1"/>
      <c r="H242" s="1"/>
      <c r="I242" s="228"/>
      <c r="J242" s="228"/>
      <c r="K242" s="231"/>
      <c r="L242" s="1"/>
      <c r="M242" s="25" t="s">
        <v>494</v>
      </c>
      <c r="N242" s="24">
        <f>IF(D5="Professore Ordinario",1,0)</f>
        <v>0</v>
      </c>
      <c r="O242" s="24">
        <f>IF(D5="Professore Straordinario a tempo determinato",1,0)</f>
        <v>0</v>
      </c>
      <c r="P242" s="24">
        <f>IF(D5="Professore Associato",1,0)</f>
        <v>0</v>
      </c>
      <c r="Q242" s="24">
        <f>IF(D5="Ricercatore a tempo indeterminato",1,0)</f>
        <v>0</v>
      </c>
      <c r="R242" s="24">
        <f>IF(D5="Ricercatore a tempo determinato - tipo A",1,0)</f>
        <v>0</v>
      </c>
      <c r="S242" s="24">
        <f>IF(D5="Ricercatore a tempo determinato - tipo B",1,0)</f>
        <v>0</v>
      </c>
      <c r="T242" s="24">
        <f>IF(D5="Assegnista di ricerca",1,0)</f>
        <v>0</v>
      </c>
      <c r="U242" s="24">
        <f>IF(D5="Professore a contratto",1,0)</f>
        <v>0</v>
      </c>
      <c r="V242" s="1"/>
    </row>
    <row r="243" spans="2:22" ht="12.75" hidden="1" customHeight="1">
      <c r="B243" s="1"/>
      <c r="C243" s="6" t="s">
        <v>136</v>
      </c>
      <c r="D243" s="1"/>
      <c r="E243" s="1"/>
      <c r="F243" s="1"/>
      <c r="G243" s="1"/>
      <c r="H243" s="1"/>
      <c r="I243" s="228"/>
      <c r="J243" s="228"/>
      <c r="K243" s="23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>
      <c r="B244" s="1"/>
      <c r="C244" s="6" t="s">
        <v>137</v>
      </c>
      <c r="D244" s="1"/>
      <c r="E244" s="1"/>
      <c r="F244" s="1"/>
      <c r="G244" s="1"/>
      <c r="H244" s="1"/>
      <c r="I244" s="228"/>
      <c r="J244" s="228"/>
      <c r="K244" s="231"/>
      <c r="L244" s="1"/>
      <c r="M244" s="106" t="s">
        <v>528</v>
      </c>
      <c r="N244" s="103" t="s">
        <v>379</v>
      </c>
      <c r="O244" s="103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>
      <c r="B245" s="1"/>
      <c r="C245" s="6" t="s">
        <v>138</v>
      </c>
      <c r="D245" s="1"/>
      <c r="E245" s="1"/>
      <c r="F245" s="1"/>
      <c r="G245" s="1"/>
      <c r="H245" s="1"/>
      <c r="I245" s="228"/>
      <c r="J245" s="228"/>
      <c r="K245" s="231"/>
      <c r="L245" s="1"/>
      <c r="M245" s="233"/>
      <c r="N245" s="237"/>
      <c r="O245" s="237"/>
      <c r="P245" s="1"/>
      <c r="Q245" s="1"/>
      <c r="R245" s="1"/>
      <c r="S245" s="1"/>
      <c r="T245" s="1"/>
      <c r="U245" s="1"/>
      <c r="V245" s="1"/>
    </row>
    <row r="246" spans="2:22" ht="12.75" hidden="1" customHeight="1">
      <c r="B246" s="1"/>
      <c r="C246" s="6" t="s">
        <v>139</v>
      </c>
      <c r="D246" s="1"/>
      <c r="E246" s="1"/>
      <c r="F246" s="1"/>
      <c r="G246" s="1"/>
      <c r="H246" s="1"/>
      <c r="I246" s="229"/>
      <c r="J246" s="229"/>
      <c r="K246" s="232"/>
      <c r="L246" s="1"/>
      <c r="M246" s="234"/>
      <c r="N246" s="238"/>
      <c r="O246" s="238"/>
      <c r="P246" s="1"/>
      <c r="Q246" s="1"/>
      <c r="R246" s="1"/>
      <c r="S246" s="1"/>
      <c r="T246" s="1"/>
      <c r="U246" s="1"/>
      <c r="V246" s="1"/>
    </row>
    <row r="247" spans="2:22" ht="12.75" hidden="1" customHeight="1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25" t="s">
        <v>494</v>
      </c>
      <c r="N247" s="24">
        <f>IF(D10="Settore bibliometrico",1,0)</f>
        <v>0</v>
      </c>
      <c r="O247" s="24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hidden="1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hidden="1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hidden="1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hidden="1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hidden="1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hidden="1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hidden="1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hidden="1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hidden="1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hidden="1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hidden="1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hidden="1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hidden="1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hidden="1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hidden="1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hidden="1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hidden="1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hidden="1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hidden="1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hidden="1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hidden="1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hidden="1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hidden="1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hidden="1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hidden="1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hidden="1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hidden="1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hidden="1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hidden="1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hidden="1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hidden="1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hidden="1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hidden="1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hidden="1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hidden="1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hidden="1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hidden="1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hidden="1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hidden="1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hidden="1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hidden="1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hidden="1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hidden="1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hidden="1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hidden="1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hidden="1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hidden="1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hidden="1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hidden="1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hidden="1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hidden="1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hidden="1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hidden="1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hidden="1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hidden="1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hidden="1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hidden="1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hidden="1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hidden="1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hidden="1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hidden="1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hidden="1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hidden="1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hidden="1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hidden="1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hidden="1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hidden="1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hidden="1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hidden="1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hidden="1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hidden="1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hidden="1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hidden="1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hidden="1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hidden="1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hidden="1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hidden="1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hidden="1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hidden="1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hidden="1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hidden="1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hidden="1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hidden="1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hidden="1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hidden="1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hidden="1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hidden="1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hidden="1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hidden="1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hidden="1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hidden="1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hidden="1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hidden="1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hidden="1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hidden="1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hidden="1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hidden="1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hidden="1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hidden="1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hidden="1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hidden="1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hidden="1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hidden="1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hidden="1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hidden="1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hidden="1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hidden="1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hidden="1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hidden="1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hidden="1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hidden="1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hidden="1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hidden="1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hidden="1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hidden="1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hidden="1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sheetProtection sheet="1" selectLockedCells="1"/>
  <protectedRanges>
    <protectedRange sqref="B78:G84" name="Intervallo12"/>
    <protectedRange sqref="B62:F68" name="Intervallo10"/>
    <protectedRange sqref="B43:L54" name="Intervallo8"/>
    <protectedRange sqref="B35:F35" name="Intervallo6"/>
    <protectedRange sqref="B8:F10" name="Intervallo4"/>
    <protectedRange sqref="D3:F5" name="Intervallo2"/>
    <protectedRange sqref="B7:C7" name="Intervallo3"/>
    <protectedRange sqref="H13:O25 H12:P12 B12:G25" name="Intervallo5"/>
    <protectedRange sqref="C36:G41" name="Intervallo7"/>
    <protectedRange sqref="B56:D60" name="Intervallo9"/>
    <protectedRange sqref="B70:E76" name="Intervallo11"/>
  </protectedRanges>
  <mergeCells count="183">
    <mergeCell ref="T239:T241"/>
    <mergeCell ref="U239:U241"/>
    <mergeCell ref="M244:M246"/>
    <mergeCell ref="N244:N246"/>
    <mergeCell ref="O244:O246"/>
    <mergeCell ref="N239:N241"/>
    <mergeCell ref="O239:O241"/>
    <mergeCell ref="P239:P241"/>
    <mergeCell ref="Q239:Q241"/>
    <mergeCell ref="R239:R241"/>
    <mergeCell ref="S239:S241"/>
    <mergeCell ref="I239:J246"/>
    <mergeCell ref="K239:K246"/>
    <mergeCell ref="M239:M241"/>
    <mergeCell ref="P199:P201"/>
    <mergeCell ref="I208:I210"/>
    <mergeCell ref="I213:I215"/>
    <mergeCell ref="J213:J215"/>
    <mergeCell ref="K213:K215"/>
    <mergeCell ref="L213:L215"/>
    <mergeCell ref="M213:M215"/>
    <mergeCell ref="N213:N215"/>
    <mergeCell ref="J199:J201"/>
    <mergeCell ref="K199:K201"/>
    <mergeCell ref="L199:L201"/>
    <mergeCell ref="M199:M201"/>
    <mergeCell ref="N199:N201"/>
    <mergeCell ref="O199:O201"/>
    <mergeCell ref="I182:I184"/>
    <mergeCell ref="I187:I189"/>
    <mergeCell ref="J187:J189"/>
    <mergeCell ref="K187:K189"/>
    <mergeCell ref="L187:L189"/>
    <mergeCell ref="M187:M189"/>
    <mergeCell ref="Q151:Q153"/>
    <mergeCell ref="I226:I228"/>
    <mergeCell ref="J226:J228"/>
    <mergeCell ref="K226:K228"/>
    <mergeCell ref="L226:L228"/>
    <mergeCell ref="M226:M228"/>
    <mergeCell ref="U151:U153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T128:T130"/>
    <mergeCell ref="J140:J142"/>
    <mergeCell ref="K140:K142"/>
    <mergeCell ref="L140:L142"/>
    <mergeCell ref="M140:M142"/>
    <mergeCell ref="N140:N142"/>
    <mergeCell ref="O140:O142"/>
    <mergeCell ref="P140:P142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S151:S153"/>
    <mergeCell ref="T151:T153"/>
    <mergeCell ref="S108:S110"/>
    <mergeCell ref="I124:I126"/>
    <mergeCell ref="I128:I130"/>
    <mergeCell ref="J128:J130"/>
    <mergeCell ref="K128:K130"/>
    <mergeCell ref="L128:L130"/>
    <mergeCell ref="N128:N130"/>
    <mergeCell ref="O128:O130"/>
    <mergeCell ref="P128:P130"/>
    <mergeCell ref="Q128:Q130"/>
    <mergeCell ref="R128:R130"/>
    <mergeCell ref="S128:S130"/>
    <mergeCell ref="Z89:Z91"/>
    <mergeCell ref="AA89:AA91"/>
    <mergeCell ref="AB89:AB91"/>
    <mergeCell ref="AC89:AC91"/>
    <mergeCell ref="I108:I110"/>
    <mergeCell ref="J108:J110"/>
    <mergeCell ref="K108:K110"/>
    <mergeCell ref="L108:L110"/>
    <mergeCell ref="M108:M110"/>
    <mergeCell ref="N108:N110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O108:O110"/>
    <mergeCell ref="P108:P110"/>
    <mergeCell ref="B85:E85"/>
    <mergeCell ref="I89:I91"/>
    <mergeCell ref="J89:J91"/>
    <mergeCell ref="K89:K91"/>
    <mergeCell ref="L89:L91"/>
    <mergeCell ref="M89:M91"/>
    <mergeCell ref="C79:E79"/>
    <mergeCell ref="C80:E80"/>
    <mergeCell ref="C81:E81"/>
    <mergeCell ref="C82:E82"/>
    <mergeCell ref="C83:E83"/>
    <mergeCell ref="C84:E84"/>
    <mergeCell ref="C72:E72"/>
    <mergeCell ref="C73:E73"/>
    <mergeCell ref="C74:E74"/>
    <mergeCell ref="C75:E75"/>
    <mergeCell ref="C76:E76"/>
    <mergeCell ref="B78:G78"/>
    <mergeCell ref="C66:E66"/>
    <mergeCell ref="C67:E67"/>
    <mergeCell ref="C68:E68"/>
    <mergeCell ref="B69:E69"/>
    <mergeCell ref="B70:E70"/>
    <mergeCell ref="C71:E71"/>
    <mergeCell ref="B55:E55"/>
    <mergeCell ref="B56:D56"/>
    <mergeCell ref="B62:F62"/>
    <mergeCell ref="C63:E63"/>
    <mergeCell ref="C64:E64"/>
    <mergeCell ref="C65:E65"/>
    <mergeCell ref="C49:F49"/>
    <mergeCell ref="C50:F50"/>
    <mergeCell ref="C51:F51"/>
    <mergeCell ref="C52:F52"/>
    <mergeCell ref="C53:F53"/>
    <mergeCell ref="C54:F54"/>
    <mergeCell ref="B43:L43"/>
    <mergeCell ref="C44:F44"/>
    <mergeCell ref="C45:F45"/>
    <mergeCell ref="C46:F46"/>
    <mergeCell ref="C47:F47"/>
    <mergeCell ref="C48:F48"/>
    <mergeCell ref="D37:E37"/>
    <mergeCell ref="D38:E38"/>
    <mergeCell ref="D39:E39"/>
    <mergeCell ref="D40:E40"/>
    <mergeCell ref="D41:E41"/>
    <mergeCell ref="B42:E42"/>
    <mergeCell ref="C23:E23"/>
    <mergeCell ref="C24:E24"/>
    <mergeCell ref="C25:E25"/>
    <mergeCell ref="B26:E26"/>
    <mergeCell ref="B35:G35"/>
    <mergeCell ref="D36:E36"/>
    <mergeCell ref="C17:E17"/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B7:C7"/>
    <mergeCell ref="B8:C8"/>
    <mergeCell ref="D8:F8"/>
    <mergeCell ref="B9:C9"/>
    <mergeCell ref="D9:F9"/>
    <mergeCell ref="B10:C10"/>
    <mergeCell ref="D10:F10"/>
    <mergeCell ref="B2:C2"/>
    <mergeCell ref="B3:C3"/>
    <mergeCell ref="D3:F3"/>
    <mergeCell ref="B4:C4"/>
    <mergeCell ref="D4:F4"/>
    <mergeCell ref="B5:C5"/>
    <mergeCell ref="D5:F5"/>
    <mergeCell ref="B11:F11"/>
    <mergeCell ref="B12:O12"/>
  </mergeCells>
  <dataValidations count="19">
    <dataValidation type="list" allowBlank="1" showInputMessage="1" showErrorMessage="1" sqref="F72:F76">
      <formula1>#REF!</formula1>
    </dataValidation>
    <dataValidation type="list" allowBlank="1" showInputMessage="1" showErrorMessage="1" sqref="C58:C60">
      <formula1>$C$114:$C$484</formula1>
    </dataValidation>
    <dataValidation type="list" allowBlank="1" showInputMessage="1" showErrorMessage="1" sqref="D37:E41">
      <formula1>$F$129:$F$135</formula1>
    </dataValidation>
    <dataValidation type="list" allowBlank="1" showInputMessage="1" showErrorMessage="1" sqref="D5:F5">
      <formula1>$C$88:$C$96</formula1>
    </dataValidation>
    <dataValidation type="list" allowBlank="1" showInputMessage="1" showErrorMessage="1" sqref="D8:F8">
      <formula1>$C$98:$C$112</formula1>
    </dataValidation>
    <dataValidation type="list" allowBlank="1" showErrorMessage="1" sqref="D9:F9">
      <formula1>$C$114:$C$484</formula1>
    </dataValidation>
    <dataValidation type="list" allowBlank="1" showErrorMessage="1" sqref="D10:F10">
      <formula1>$F$88:$F$90</formula1>
    </dataValidation>
    <dataValidation type="list" allowBlank="1" showErrorMessage="1" sqref="K14:N25">
      <formula1>$F$117:$F$119</formula1>
    </dataValidation>
    <dataValidation type="list" allowBlank="1" showInputMessage="1" showErrorMessage="1" sqref="F37:F41">
      <formula1>$F$117:$F$119</formula1>
    </dataValidation>
    <dataValidation type="list" allowBlank="1" showInputMessage="1" showErrorMessage="1" sqref="O14:O25">
      <formula1>$F$121:$F$123</formula1>
    </dataValidation>
    <dataValidation type="list" allowBlank="1" showInputMessage="1" showErrorMessage="1" sqref="C37:C41">
      <formula1>$F$125:$F$127</formula1>
    </dataValidation>
    <dataValidation type="list" allowBlank="1" showInputMessage="1" showErrorMessage="1" sqref="C45:F54">
      <formula1>$F$137:$F$145</formula1>
    </dataValidation>
    <dataValidation type="list" allowBlank="1" showInputMessage="1" showErrorMessage="1" sqref="H45:H54">
      <formula1>$F$147:$F$149</formula1>
    </dataValidation>
    <dataValidation type="list" allowBlank="1" showErrorMessage="1" sqref="D58:D60">
      <formula1>$F$151:$F$155</formula1>
    </dataValidation>
    <dataValidation type="list" allowBlank="1" showInputMessage="1" showErrorMessage="1" sqref="F64:F68">
      <formula1>$F$157:$F$162</formula1>
    </dataValidation>
    <dataValidation type="list" allowBlank="1" showInputMessage="1" showErrorMessage="1" sqref="F80:F84">
      <formula1>$F$164:$F$168</formula1>
    </dataValidation>
    <dataValidation type="list" allowBlank="1" showErrorMessage="1" sqref="C14:E25">
      <formula1>$F$171:$F$186</formula1>
    </dataValidation>
    <dataValidation type="list" allowBlank="1" showErrorMessage="1" sqref="J14:J25">
      <formula1>$F$109:$F$116</formula1>
    </dataValidation>
    <dataValidation type="list" allowBlank="1" showInputMessage="1" showErrorMessage="1" sqref="L45:L54 G37:G41 G80:G84">
      <formula1>$F$109:$F$116</formula1>
    </dataValidation>
  </dataValidations>
  <pageMargins left="0.19685039370078741" right="0.19685039370078741" top="0.21259842519685043" bottom="0.2125984251968504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5">
    <tabColor theme="9" tint="0.59999389629810485"/>
  </sheetPr>
  <dimension ref="A1:AC902"/>
  <sheetViews>
    <sheetView showGridLines="0" zoomScale="28" zoomScaleNormal="28" workbookViewId="0">
      <selection activeCell="C72" sqref="C72:E72"/>
    </sheetView>
  </sheetViews>
  <sheetFormatPr defaultColWidth="14.44140625" defaultRowHeight="15" customHeight="1"/>
  <cols>
    <col min="1" max="1" width="3.6640625" style="71" customWidth="1"/>
    <col min="2" max="2" width="4.33203125" style="71" customWidth="1"/>
    <col min="3" max="3" width="60.5546875" style="71" customWidth="1"/>
    <col min="4" max="4" width="59.5546875" style="71" customWidth="1"/>
    <col min="5" max="5" width="28.5546875" style="71" customWidth="1"/>
    <col min="6" max="6" width="40.109375" style="71" customWidth="1"/>
    <col min="7" max="7" width="44.33203125" style="71" customWidth="1"/>
    <col min="8" max="8" width="49.109375" style="71" customWidth="1"/>
    <col min="9" max="9" width="34.6640625" style="71" customWidth="1"/>
    <col min="10" max="10" width="32.109375" style="71" customWidth="1"/>
    <col min="11" max="11" width="40.5546875" style="71" customWidth="1"/>
    <col min="12" max="12" width="41.33203125" style="71" customWidth="1"/>
    <col min="13" max="13" width="31.6640625" style="71" customWidth="1"/>
    <col min="14" max="14" width="33" style="71" customWidth="1"/>
    <col min="15" max="15" width="35" style="71" customWidth="1"/>
    <col min="16" max="16" width="31.33203125" style="71" customWidth="1"/>
    <col min="17" max="17" width="17.109375" style="71" customWidth="1"/>
    <col min="18" max="18" width="13.44140625" style="71" customWidth="1"/>
    <col min="19" max="19" width="16.33203125" style="71" customWidth="1"/>
    <col min="20" max="20" width="13.33203125" style="71" customWidth="1"/>
    <col min="21" max="22" width="10.6640625" style="71" customWidth="1"/>
    <col min="23" max="16384" width="14.44140625" style="71"/>
  </cols>
  <sheetData>
    <row r="1" spans="1:22" ht="15" customHeight="1">
      <c r="A1" s="34"/>
    </row>
    <row r="2" spans="1:22" ht="15" customHeight="1">
      <c r="B2" s="202" t="s">
        <v>484</v>
      </c>
      <c r="C2" s="196"/>
      <c r="D2" s="50"/>
      <c r="E2" s="50"/>
      <c r="F2" s="50"/>
    </row>
    <row r="3" spans="1:22" ht="20.55" customHeight="1">
      <c r="B3" s="203" t="s">
        <v>482</v>
      </c>
      <c r="C3" s="198"/>
      <c r="D3" s="204">
        <f>'SCHEDA MONITORAGGIO 2024'!D3</f>
        <v>0</v>
      </c>
      <c r="E3" s="205"/>
      <c r="F3" s="20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55" customHeight="1">
      <c r="B4" s="203" t="s">
        <v>483</v>
      </c>
      <c r="C4" s="198"/>
      <c r="D4" s="204">
        <f>'SCHEDA MONITORAGGIO 2024'!D4</f>
        <v>0</v>
      </c>
      <c r="E4" s="205"/>
      <c r="F4" s="20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0.55" customHeight="1">
      <c r="B5" s="203" t="s">
        <v>417</v>
      </c>
      <c r="C5" s="197"/>
      <c r="D5" s="206" t="s">
        <v>465</v>
      </c>
      <c r="E5" s="206"/>
      <c r="F5" s="20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B6" s="51"/>
      <c r="C6" s="51"/>
      <c r="D6" s="51"/>
      <c r="E6" s="51"/>
      <c r="F6" s="5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25" customHeight="1">
      <c r="B7" s="195" t="s">
        <v>463</v>
      </c>
      <c r="C7" s="196"/>
      <c r="D7" s="52"/>
      <c r="E7" s="52"/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39" customHeight="1">
      <c r="B8" s="197" t="s">
        <v>378</v>
      </c>
      <c r="C8" s="198"/>
      <c r="D8" s="199" t="s">
        <v>466</v>
      </c>
      <c r="E8" s="200"/>
      <c r="F8" s="201"/>
      <c r="G8" s="1"/>
      <c r="H8" s="1"/>
      <c r="I8" s="57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2" ht="15.75" customHeight="1">
      <c r="B9" s="197" t="s">
        <v>447</v>
      </c>
      <c r="C9" s="198"/>
      <c r="D9" s="199" t="s">
        <v>467</v>
      </c>
      <c r="E9" s="200"/>
      <c r="F9" s="201"/>
      <c r="G9" s="57"/>
      <c r="H9" s="57"/>
      <c r="I9" s="57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2" ht="15" customHeight="1">
      <c r="B10" s="197" t="s">
        <v>448</v>
      </c>
      <c r="C10" s="198"/>
      <c r="D10" s="199" t="s">
        <v>468</v>
      </c>
      <c r="E10" s="200"/>
      <c r="F10" s="201"/>
      <c r="G10" s="57"/>
      <c r="H10" s="57"/>
      <c r="I10" s="57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2" ht="12.75" customHeight="1">
      <c r="B11" s="207" t="s">
        <v>542</v>
      </c>
      <c r="C11" s="208"/>
      <c r="D11" s="208"/>
      <c r="E11" s="208"/>
      <c r="F11" s="20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399999999999999">
      <c r="B12" s="192" t="s">
        <v>541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"/>
      <c r="Q12" s="16"/>
      <c r="R12" s="16"/>
      <c r="S12" s="16"/>
      <c r="T12" s="16"/>
      <c r="U12" s="16"/>
      <c r="V12" s="1"/>
    </row>
    <row r="13" spans="1:22" ht="28.05" customHeight="1">
      <c r="B13" s="18" t="s">
        <v>451</v>
      </c>
      <c r="C13" s="191" t="s">
        <v>0</v>
      </c>
      <c r="D13" s="170"/>
      <c r="E13" s="170"/>
      <c r="F13" s="77" t="s">
        <v>397</v>
      </c>
      <c r="G13" s="77" t="s">
        <v>398</v>
      </c>
      <c r="H13" s="77" t="s">
        <v>464</v>
      </c>
      <c r="I13" s="77" t="s">
        <v>399</v>
      </c>
      <c r="J13" s="77" t="s">
        <v>408</v>
      </c>
      <c r="K13" s="77" t="s">
        <v>401</v>
      </c>
      <c r="L13" s="77" t="s">
        <v>403</v>
      </c>
      <c r="M13" s="77" t="s">
        <v>404</v>
      </c>
      <c r="N13" s="77" t="s">
        <v>402</v>
      </c>
      <c r="O13" s="77" t="s">
        <v>405</v>
      </c>
      <c r="P13" s="1"/>
      <c r="Q13" s="17"/>
      <c r="R13" s="17"/>
      <c r="S13" s="17"/>
      <c r="T13" s="17"/>
      <c r="U13" s="17"/>
    </row>
    <row r="14" spans="1:22" ht="15.6" customHeight="1">
      <c r="B14" s="49">
        <v>1</v>
      </c>
      <c r="C14" s="175" t="s">
        <v>469</v>
      </c>
      <c r="D14" s="176"/>
      <c r="E14" s="176"/>
      <c r="F14" s="59"/>
      <c r="G14" s="59"/>
      <c r="H14" s="59"/>
      <c r="I14" s="59"/>
      <c r="J14" s="60" t="s">
        <v>471</v>
      </c>
      <c r="K14" s="60" t="s">
        <v>468</v>
      </c>
      <c r="L14" s="60" t="s">
        <v>468</v>
      </c>
      <c r="M14" s="60" t="s">
        <v>468</v>
      </c>
      <c r="N14" s="60" t="s">
        <v>468</v>
      </c>
      <c r="O14" s="60" t="s">
        <v>468</v>
      </c>
      <c r="P14" s="1"/>
    </row>
    <row r="15" spans="1:22" ht="15.6" customHeight="1">
      <c r="B15" s="49">
        <f t="shared" ref="B15:B25" si="0">B14+1</f>
        <v>2</v>
      </c>
      <c r="C15" s="175" t="s">
        <v>469</v>
      </c>
      <c r="D15" s="176"/>
      <c r="E15" s="176"/>
      <c r="F15" s="59"/>
      <c r="G15" s="59"/>
      <c r="H15" s="59"/>
      <c r="I15" s="61"/>
      <c r="J15" s="60" t="s">
        <v>471</v>
      </c>
      <c r="K15" s="60" t="s">
        <v>468</v>
      </c>
      <c r="L15" s="60" t="s">
        <v>468</v>
      </c>
      <c r="M15" s="60" t="s">
        <v>468</v>
      </c>
      <c r="N15" s="60" t="s">
        <v>468</v>
      </c>
      <c r="O15" s="60" t="s">
        <v>468</v>
      </c>
      <c r="P15" s="1"/>
    </row>
    <row r="16" spans="1:22" ht="15.6" customHeight="1">
      <c r="B16" s="49">
        <f t="shared" si="0"/>
        <v>3</v>
      </c>
      <c r="C16" s="175" t="s">
        <v>469</v>
      </c>
      <c r="D16" s="176"/>
      <c r="E16" s="176"/>
      <c r="F16" s="59"/>
      <c r="G16" s="59"/>
      <c r="H16" s="59"/>
      <c r="I16" s="59"/>
      <c r="J16" s="60" t="s">
        <v>471</v>
      </c>
      <c r="K16" s="60" t="s">
        <v>468</v>
      </c>
      <c r="L16" s="60" t="s">
        <v>468</v>
      </c>
      <c r="M16" s="60" t="s">
        <v>468</v>
      </c>
      <c r="N16" s="60" t="s">
        <v>468</v>
      </c>
      <c r="O16" s="60" t="s">
        <v>468</v>
      </c>
    </row>
    <row r="17" spans="2:22" ht="15.6" customHeight="1">
      <c r="B17" s="49">
        <f t="shared" si="0"/>
        <v>4</v>
      </c>
      <c r="C17" s="175" t="s">
        <v>469</v>
      </c>
      <c r="D17" s="176"/>
      <c r="E17" s="176"/>
      <c r="F17" s="59"/>
      <c r="G17" s="59"/>
      <c r="H17" s="59"/>
      <c r="I17" s="59"/>
      <c r="J17" s="60" t="s">
        <v>471</v>
      </c>
      <c r="K17" s="60" t="s">
        <v>468</v>
      </c>
      <c r="L17" s="60" t="s">
        <v>468</v>
      </c>
      <c r="M17" s="60" t="s">
        <v>468</v>
      </c>
      <c r="N17" s="60" t="s">
        <v>468</v>
      </c>
      <c r="O17" s="60" t="s">
        <v>468</v>
      </c>
    </row>
    <row r="18" spans="2:22" ht="15.6" customHeight="1">
      <c r="B18" s="49">
        <f t="shared" si="0"/>
        <v>5</v>
      </c>
      <c r="C18" s="175" t="s">
        <v>469</v>
      </c>
      <c r="D18" s="176"/>
      <c r="E18" s="176"/>
      <c r="F18" s="59"/>
      <c r="G18" s="59"/>
      <c r="H18" s="59"/>
      <c r="I18" s="59"/>
      <c r="J18" s="60" t="s">
        <v>471</v>
      </c>
      <c r="K18" s="60" t="s">
        <v>468</v>
      </c>
      <c r="L18" s="60" t="s">
        <v>468</v>
      </c>
      <c r="M18" s="60" t="s">
        <v>468</v>
      </c>
      <c r="N18" s="60" t="s">
        <v>468</v>
      </c>
      <c r="O18" s="60" t="s">
        <v>468</v>
      </c>
    </row>
    <row r="19" spans="2:22" ht="15.6" customHeight="1">
      <c r="B19" s="49">
        <f t="shared" si="0"/>
        <v>6</v>
      </c>
      <c r="C19" s="175" t="s">
        <v>469</v>
      </c>
      <c r="D19" s="176"/>
      <c r="E19" s="176"/>
      <c r="F19" s="59"/>
      <c r="G19" s="59"/>
      <c r="H19" s="59"/>
      <c r="I19" s="59"/>
      <c r="J19" s="60" t="s">
        <v>471</v>
      </c>
      <c r="K19" s="60" t="s">
        <v>468</v>
      </c>
      <c r="L19" s="60" t="s">
        <v>468</v>
      </c>
      <c r="M19" s="60" t="s">
        <v>468</v>
      </c>
      <c r="N19" s="60" t="s">
        <v>468</v>
      </c>
      <c r="O19" s="60" t="s">
        <v>468</v>
      </c>
    </row>
    <row r="20" spans="2:22" ht="15.6" customHeight="1">
      <c r="B20" s="49">
        <f t="shared" si="0"/>
        <v>7</v>
      </c>
      <c r="C20" s="175" t="s">
        <v>469</v>
      </c>
      <c r="D20" s="176"/>
      <c r="E20" s="176"/>
      <c r="F20" s="59"/>
      <c r="G20" s="59"/>
      <c r="H20" s="59"/>
      <c r="I20" s="62"/>
      <c r="J20" s="60" t="s">
        <v>471</v>
      </c>
      <c r="K20" s="60" t="s">
        <v>468</v>
      </c>
      <c r="L20" s="60" t="s">
        <v>468</v>
      </c>
      <c r="M20" s="60" t="s">
        <v>468</v>
      </c>
      <c r="N20" s="60" t="s">
        <v>468</v>
      </c>
      <c r="O20" s="60" t="s">
        <v>468</v>
      </c>
    </row>
    <row r="21" spans="2:22" ht="15.6" customHeight="1">
      <c r="B21" s="49">
        <f t="shared" si="0"/>
        <v>8</v>
      </c>
      <c r="C21" s="175" t="s">
        <v>469</v>
      </c>
      <c r="D21" s="176"/>
      <c r="E21" s="176"/>
      <c r="F21" s="59"/>
      <c r="G21" s="59"/>
      <c r="H21" s="59"/>
      <c r="I21" s="59"/>
      <c r="J21" s="60" t="s">
        <v>471</v>
      </c>
      <c r="K21" s="60" t="s">
        <v>468</v>
      </c>
      <c r="L21" s="60" t="s">
        <v>468</v>
      </c>
      <c r="M21" s="60" t="s">
        <v>468</v>
      </c>
      <c r="N21" s="60" t="s">
        <v>468</v>
      </c>
      <c r="O21" s="60" t="s">
        <v>468</v>
      </c>
    </row>
    <row r="22" spans="2:22" ht="15.6" customHeight="1">
      <c r="B22" s="49">
        <f t="shared" si="0"/>
        <v>9</v>
      </c>
      <c r="C22" s="175" t="s">
        <v>469</v>
      </c>
      <c r="D22" s="176"/>
      <c r="E22" s="176"/>
      <c r="F22" s="59"/>
      <c r="G22" s="59"/>
      <c r="H22" s="59"/>
      <c r="I22" s="59"/>
      <c r="J22" s="60" t="s">
        <v>471</v>
      </c>
      <c r="K22" s="60" t="s">
        <v>468</v>
      </c>
      <c r="L22" s="60" t="s">
        <v>468</v>
      </c>
      <c r="M22" s="60" t="s">
        <v>468</v>
      </c>
      <c r="N22" s="60" t="s">
        <v>468</v>
      </c>
      <c r="O22" s="60" t="s">
        <v>468</v>
      </c>
    </row>
    <row r="23" spans="2:22" ht="15.6" customHeight="1">
      <c r="B23" s="49">
        <f t="shared" si="0"/>
        <v>10</v>
      </c>
      <c r="C23" s="175" t="s">
        <v>469</v>
      </c>
      <c r="D23" s="176"/>
      <c r="E23" s="176"/>
      <c r="F23" s="59"/>
      <c r="G23" s="59"/>
      <c r="H23" s="59"/>
      <c r="I23" s="59"/>
      <c r="J23" s="60" t="s">
        <v>471</v>
      </c>
      <c r="K23" s="60" t="s">
        <v>468</v>
      </c>
      <c r="L23" s="60" t="s">
        <v>468</v>
      </c>
      <c r="M23" s="60" t="s">
        <v>468</v>
      </c>
      <c r="N23" s="60" t="s">
        <v>468</v>
      </c>
      <c r="O23" s="60" t="s">
        <v>468</v>
      </c>
    </row>
    <row r="24" spans="2:22" ht="15.6" customHeight="1">
      <c r="B24" s="49">
        <f t="shared" si="0"/>
        <v>11</v>
      </c>
      <c r="C24" s="175" t="s">
        <v>469</v>
      </c>
      <c r="D24" s="176"/>
      <c r="E24" s="176"/>
      <c r="F24" s="59"/>
      <c r="G24" s="59"/>
      <c r="H24" s="59"/>
      <c r="I24" s="59"/>
      <c r="J24" s="60" t="s">
        <v>471</v>
      </c>
      <c r="K24" s="60" t="s">
        <v>468</v>
      </c>
      <c r="L24" s="60" t="s">
        <v>468</v>
      </c>
      <c r="M24" s="60" t="s">
        <v>468</v>
      </c>
      <c r="N24" s="60" t="s">
        <v>468</v>
      </c>
      <c r="O24" s="60" t="s">
        <v>468</v>
      </c>
    </row>
    <row r="25" spans="2:22" ht="15.6" customHeight="1">
      <c r="B25" s="49">
        <f t="shared" si="0"/>
        <v>12</v>
      </c>
      <c r="C25" s="175" t="s">
        <v>469</v>
      </c>
      <c r="D25" s="176"/>
      <c r="E25" s="176"/>
      <c r="F25" s="59"/>
      <c r="G25" s="59"/>
      <c r="H25" s="59"/>
      <c r="I25" s="61"/>
      <c r="J25" s="60" t="s">
        <v>471</v>
      </c>
      <c r="K25" s="60" t="s">
        <v>468</v>
      </c>
      <c r="L25" s="60" t="s">
        <v>468</v>
      </c>
      <c r="M25" s="60" t="s">
        <v>468</v>
      </c>
      <c r="N25" s="60" t="s">
        <v>468</v>
      </c>
      <c r="O25" s="60" t="s">
        <v>468</v>
      </c>
    </row>
    <row r="26" spans="2:22" ht="22.05" customHeight="1">
      <c r="B26" s="239"/>
      <c r="C26" s="240"/>
      <c r="D26" s="240"/>
      <c r="E26" s="240"/>
      <c r="F26" s="5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22" ht="12.75" hidden="1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hidden="1" customHeight="1">
      <c r="B28" s="2"/>
      <c r="C28" s="2"/>
      <c r="D28" s="2" t="s">
        <v>1</v>
      </c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hidden="1" customHeight="1"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hidden="1" customHeight="1">
      <c r="B30" s="2"/>
      <c r="C30" s="2"/>
      <c r="D30" s="2" t="s">
        <v>2</v>
      </c>
      <c r="E30" s="3">
        <v>50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hidden="1" customHeight="1">
      <c r="B31" s="2"/>
      <c r="C31" s="2"/>
      <c r="D31" s="2" t="s">
        <v>3</v>
      </c>
      <c r="E31" s="3">
        <v>35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hidden="1" customHeight="1">
      <c r="B32" s="2"/>
      <c r="C32" s="2"/>
      <c r="D32" s="2" t="s">
        <v>4</v>
      </c>
      <c r="E32" s="3">
        <v>20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hidden="1" customHeight="1"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6" hidden="1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7.399999999999999">
      <c r="B35" s="188" t="s">
        <v>486</v>
      </c>
      <c r="C35" s="189"/>
      <c r="D35" s="189"/>
      <c r="E35" s="189"/>
      <c r="F35" s="189"/>
      <c r="G35" s="19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5.6" customHeight="1">
      <c r="B36" s="46" t="s">
        <v>451</v>
      </c>
      <c r="C36" s="76" t="s">
        <v>474</v>
      </c>
      <c r="D36" s="186" t="s">
        <v>475</v>
      </c>
      <c r="E36" s="187"/>
      <c r="F36" s="76" t="s">
        <v>403</v>
      </c>
      <c r="G36" s="76" t="s">
        <v>421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6">
      <c r="B37" s="19">
        <v>1</v>
      </c>
      <c r="C37" s="63" t="s">
        <v>476</v>
      </c>
      <c r="D37" s="181" t="s">
        <v>479</v>
      </c>
      <c r="E37" s="182"/>
      <c r="F37" s="73" t="s">
        <v>468</v>
      </c>
      <c r="G37" s="73" t="s">
        <v>471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5.6">
      <c r="B38" s="20">
        <f t="shared" ref="B38:B40" si="1">B37+1</f>
        <v>2</v>
      </c>
      <c r="C38" s="78" t="s">
        <v>476</v>
      </c>
      <c r="D38" s="181" t="s">
        <v>479</v>
      </c>
      <c r="E38" s="182"/>
      <c r="F38" s="73" t="s">
        <v>468</v>
      </c>
      <c r="G38" s="73" t="s">
        <v>471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5.6">
      <c r="B39" s="20">
        <f t="shared" si="1"/>
        <v>3</v>
      </c>
      <c r="C39" s="78" t="s">
        <v>476</v>
      </c>
      <c r="D39" s="181" t="s">
        <v>479</v>
      </c>
      <c r="E39" s="182"/>
      <c r="F39" s="73" t="s">
        <v>468</v>
      </c>
      <c r="G39" s="73" t="s">
        <v>471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5.6">
      <c r="B40" s="20">
        <f t="shared" si="1"/>
        <v>4</v>
      </c>
      <c r="C40" s="78" t="s">
        <v>476</v>
      </c>
      <c r="D40" s="181" t="s">
        <v>479</v>
      </c>
      <c r="E40" s="182"/>
      <c r="F40" s="73" t="s">
        <v>468</v>
      </c>
      <c r="G40" s="73" t="s">
        <v>471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5.6">
      <c r="B41" s="20">
        <v>5</v>
      </c>
      <c r="C41" s="78" t="s">
        <v>476</v>
      </c>
      <c r="D41" s="181" t="s">
        <v>479</v>
      </c>
      <c r="E41" s="182"/>
      <c r="F41" s="73" t="s">
        <v>468</v>
      </c>
      <c r="G41" s="73" t="s">
        <v>471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>
      <c r="B42" s="239"/>
      <c r="C42" s="240"/>
      <c r="D42" s="240"/>
      <c r="E42" s="240"/>
      <c r="F42" s="5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7.399999999999999">
      <c r="B43" s="183" t="s">
        <v>487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2.75" customHeight="1">
      <c r="B44" s="49" t="s">
        <v>451</v>
      </c>
      <c r="C44" s="185" t="s">
        <v>416</v>
      </c>
      <c r="D44" s="170"/>
      <c r="E44" s="170"/>
      <c r="F44" s="170"/>
      <c r="G44" s="77" t="s">
        <v>450</v>
      </c>
      <c r="H44" s="77" t="s">
        <v>417</v>
      </c>
      <c r="I44" s="77" t="s">
        <v>418</v>
      </c>
      <c r="J44" s="77" t="s">
        <v>419</v>
      </c>
      <c r="K44" s="77" t="s">
        <v>420</v>
      </c>
      <c r="L44" s="77" t="s">
        <v>421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5.6">
      <c r="B45" s="19">
        <v>1</v>
      </c>
      <c r="C45" s="175" t="s">
        <v>480</v>
      </c>
      <c r="D45" s="176"/>
      <c r="E45" s="176"/>
      <c r="F45" s="176"/>
      <c r="G45" s="74"/>
      <c r="H45" s="61" t="s">
        <v>468</v>
      </c>
      <c r="I45" s="73"/>
      <c r="J45" s="61"/>
      <c r="K45" s="67"/>
      <c r="L45" s="67" t="s">
        <v>471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5.6">
      <c r="B46" s="19">
        <f t="shared" ref="B46:B54" si="2">B45+1</f>
        <v>2</v>
      </c>
      <c r="C46" s="175" t="s">
        <v>480</v>
      </c>
      <c r="D46" s="176"/>
      <c r="E46" s="176"/>
      <c r="F46" s="176"/>
      <c r="G46" s="74"/>
      <c r="H46" s="61" t="s">
        <v>468</v>
      </c>
      <c r="I46" s="73"/>
      <c r="J46" s="61"/>
      <c r="K46" s="67"/>
      <c r="L46" s="67" t="s">
        <v>471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5.6">
      <c r="B47" s="19">
        <f t="shared" si="2"/>
        <v>3</v>
      </c>
      <c r="C47" s="175" t="s">
        <v>480</v>
      </c>
      <c r="D47" s="176"/>
      <c r="E47" s="176"/>
      <c r="F47" s="176"/>
      <c r="G47" s="74"/>
      <c r="H47" s="61" t="s">
        <v>468</v>
      </c>
      <c r="I47" s="73"/>
      <c r="J47" s="61"/>
      <c r="K47" s="67"/>
      <c r="L47" s="67" t="s">
        <v>471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5.6">
      <c r="B48" s="19">
        <f t="shared" si="2"/>
        <v>4</v>
      </c>
      <c r="C48" s="175" t="s">
        <v>480</v>
      </c>
      <c r="D48" s="176"/>
      <c r="E48" s="176"/>
      <c r="F48" s="176"/>
      <c r="G48" s="74"/>
      <c r="H48" s="61" t="s">
        <v>468</v>
      </c>
      <c r="I48" s="73"/>
      <c r="J48" s="61"/>
      <c r="K48" s="67"/>
      <c r="L48" s="67" t="s">
        <v>471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5.6">
      <c r="B49" s="19">
        <f t="shared" si="2"/>
        <v>5</v>
      </c>
      <c r="C49" s="175" t="s">
        <v>480</v>
      </c>
      <c r="D49" s="176"/>
      <c r="E49" s="176"/>
      <c r="F49" s="176"/>
      <c r="G49" s="74"/>
      <c r="H49" s="61" t="s">
        <v>468</v>
      </c>
      <c r="I49" s="73"/>
      <c r="J49" s="61"/>
      <c r="K49" s="67"/>
      <c r="L49" s="67" t="s">
        <v>471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5.6">
      <c r="B50" s="19">
        <f t="shared" si="2"/>
        <v>6</v>
      </c>
      <c r="C50" s="175" t="s">
        <v>480</v>
      </c>
      <c r="D50" s="176"/>
      <c r="E50" s="176"/>
      <c r="F50" s="176"/>
      <c r="G50" s="74"/>
      <c r="H50" s="61" t="s">
        <v>468</v>
      </c>
      <c r="I50" s="73"/>
      <c r="J50" s="61"/>
      <c r="K50" s="67"/>
      <c r="L50" s="67" t="s">
        <v>471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5.6">
      <c r="B51" s="19">
        <f t="shared" si="2"/>
        <v>7</v>
      </c>
      <c r="C51" s="175" t="s">
        <v>480</v>
      </c>
      <c r="D51" s="176"/>
      <c r="E51" s="176"/>
      <c r="F51" s="176"/>
      <c r="G51" s="74"/>
      <c r="H51" s="61" t="s">
        <v>468</v>
      </c>
      <c r="I51" s="73"/>
      <c r="J51" s="61"/>
      <c r="K51" s="67"/>
      <c r="L51" s="67" t="s">
        <v>471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5.6">
      <c r="B52" s="19">
        <f t="shared" si="2"/>
        <v>8</v>
      </c>
      <c r="C52" s="175" t="s">
        <v>480</v>
      </c>
      <c r="D52" s="176"/>
      <c r="E52" s="176"/>
      <c r="F52" s="176"/>
      <c r="G52" s="74"/>
      <c r="H52" s="61" t="s">
        <v>468</v>
      </c>
      <c r="I52" s="73"/>
      <c r="J52" s="61"/>
      <c r="K52" s="67"/>
      <c r="L52" s="67" t="s">
        <v>471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5.6">
      <c r="B53" s="19">
        <f t="shared" si="2"/>
        <v>9</v>
      </c>
      <c r="C53" s="175" t="s">
        <v>480</v>
      </c>
      <c r="D53" s="176"/>
      <c r="E53" s="176"/>
      <c r="F53" s="176"/>
      <c r="G53" s="74"/>
      <c r="H53" s="61" t="s">
        <v>468</v>
      </c>
      <c r="I53" s="73"/>
      <c r="J53" s="61"/>
      <c r="K53" s="67"/>
      <c r="L53" s="67" t="s">
        <v>471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5.6">
      <c r="B54" s="19">
        <f t="shared" si="2"/>
        <v>10</v>
      </c>
      <c r="C54" s="175" t="s">
        <v>480</v>
      </c>
      <c r="D54" s="176"/>
      <c r="E54" s="176"/>
      <c r="F54" s="176"/>
      <c r="G54" s="74"/>
      <c r="H54" s="61" t="s">
        <v>468</v>
      </c>
      <c r="I54" s="73"/>
      <c r="J54" s="61"/>
      <c r="K54" s="67"/>
      <c r="L54" s="67" t="s">
        <v>471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8.75" customHeight="1">
      <c r="B55" s="239"/>
      <c r="C55" s="240"/>
      <c r="D55" s="240"/>
      <c r="E55" s="240"/>
      <c r="F55" s="72"/>
      <c r="G55" s="5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8.75" customHeight="1">
      <c r="B56" s="177" t="s">
        <v>488</v>
      </c>
      <c r="C56" s="178"/>
      <c r="D56" s="178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ht="12.75" customHeight="1">
      <c r="B57" s="46" t="s">
        <v>451</v>
      </c>
      <c r="C57" s="75" t="s">
        <v>428</v>
      </c>
      <c r="D57" s="76" t="s">
        <v>429</v>
      </c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3" ht="15.6">
      <c r="B58" s="20">
        <v>1</v>
      </c>
      <c r="C58" s="68" t="s">
        <v>467</v>
      </c>
      <c r="D58" s="73" t="s">
        <v>468</v>
      </c>
      <c r="E58" s="12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3" ht="15.6">
      <c r="B59" s="20">
        <f t="shared" ref="B59" si="3">B58+1</f>
        <v>2</v>
      </c>
      <c r="C59" s="68" t="s">
        <v>467</v>
      </c>
      <c r="D59" s="73" t="s">
        <v>468</v>
      </c>
      <c r="E59" s="12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3" ht="15.6">
      <c r="B60" s="20">
        <v>3</v>
      </c>
      <c r="C60" s="68" t="s">
        <v>467</v>
      </c>
      <c r="D60" s="73" t="s">
        <v>468</v>
      </c>
      <c r="E60" s="12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3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3" ht="17.399999999999999">
      <c r="B62" s="179" t="s">
        <v>489</v>
      </c>
      <c r="C62" s="180"/>
      <c r="D62" s="180"/>
      <c r="E62" s="180"/>
      <c r="F62" s="18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3" ht="15.6">
      <c r="B63" s="47" t="s">
        <v>451</v>
      </c>
      <c r="C63" s="169" t="s">
        <v>434</v>
      </c>
      <c r="D63" s="170"/>
      <c r="E63" s="170"/>
      <c r="F63" s="56" t="s">
        <v>435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3" ht="15.6">
      <c r="B64" s="21">
        <v>1</v>
      </c>
      <c r="C64" s="165"/>
      <c r="D64" s="166"/>
      <c r="E64" s="166"/>
      <c r="F64" s="69" t="s">
        <v>468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6">
      <c r="B65" s="21">
        <v>2</v>
      </c>
      <c r="C65" s="165"/>
      <c r="D65" s="166"/>
      <c r="E65" s="166"/>
      <c r="F65" s="69" t="s">
        <v>468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6">
      <c r="B66" s="21">
        <v>3</v>
      </c>
      <c r="C66" s="165"/>
      <c r="D66" s="166"/>
      <c r="E66" s="166"/>
      <c r="F66" s="69" t="s">
        <v>468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6">
      <c r="B67" s="21">
        <v>4</v>
      </c>
      <c r="C67" s="165"/>
      <c r="D67" s="166"/>
      <c r="E67" s="166"/>
      <c r="F67" s="69" t="s">
        <v>468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6">
      <c r="B68" s="21">
        <v>5</v>
      </c>
      <c r="C68" s="165"/>
      <c r="D68" s="166"/>
      <c r="E68" s="166"/>
      <c r="F68" s="69" t="s">
        <v>468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>
      <c r="B69" s="239"/>
      <c r="C69" s="240"/>
      <c r="D69" s="240"/>
      <c r="E69" s="240"/>
      <c r="F69" s="5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7.399999999999999">
      <c r="B70" s="173" t="s">
        <v>490</v>
      </c>
      <c r="C70" s="174"/>
      <c r="D70" s="174"/>
      <c r="E70" s="174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>
      <c r="B71" s="47" t="s">
        <v>451</v>
      </c>
      <c r="C71" s="169" t="s">
        <v>440</v>
      </c>
      <c r="D71" s="170"/>
      <c r="E71" s="170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>
      <c r="B72" s="21">
        <v>1</v>
      </c>
      <c r="C72" s="165"/>
      <c r="D72" s="166"/>
      <c r="E72" s="166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>
      <c r="B73" s="21">
        <v>2</v>
      </c>
      <c r="C73" s="165"/>
      <c r="D73" s="166"/>
      <c r="E73" s="166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>
      <c r="B74" s="21">
        <v>3</v>
      </c>
      <c r="C74" s="165"/>
      <c r="D74" s="166"/>
      <c r="E74" s="166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>
      <c r="B75" s="21">
        <v>4</v>
      </c>
      <c r="C75" s="165"/>
      <c r="D75" s="166"/>
      <c r="E75" s="166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>
      <c r="B76" s="21">
        <v>5</v>
      </c>
      <c r="C76" s="165"/>
      <c r="D76" s="166"/>
      <c r="E76" s="166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>
      <c r="B77" s="1"/>
      <c r="C77" s="70"/>
      <c r="D77" s="70"/>
      <c r="E77" s="7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7.399999999999999">
      <c r="B78" s="167" t="s">
        <v>491</v>
      </c>
      <c r="C78" s="168"/>
      <c r="D78" s="168"/>
      <c r="E78" s="168"/>
      <c r="F78" s="168"/>
      <c r="G78" s="16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>
      <c r="B79" s="47" t="s">
        <v>451</v>
      </c>
      <c r="C79" s="169" t="s">
        <v>441</v>
      </c>
      <c r="D79" s="170"/>
      <c r="E79" s="170"/>
      <c r="F79" s="56" t="s">
        <v>442</v>
      </c>
      <c r="G79" s="56" t="s">
        <v>409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>
      <c r="B80" s="21">
        <v>1</v>
      </c>
      <c r="C80" s="165"/>
      <c r="D80" s="166"/>
      <c r="E80" s="166"/>
      <c r="F80" s="69" t="s">
        <v>468</v>
      </c>
      <c r="G80" s="69" t="s">
        <v>471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9" ht="12.75" customHeight="1">
      <c r="B81" s="21">
        <v>2</v>
      </c>
      <c r="C81" s="165"/>
      <c r="D81" s="166"/>
      <c r="E81" s="166"/>
      <c r="F81" s="69" t="s">
        <v>468</v>
      </c>
      <c r="G81" s="69" t="s">
        <v>471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9" ht="12.75" customHeight="1">
      <c r="B82" s="21">
        <v>3</v>
      </c>
      <c r="C82" s="165"/>
      <c r="D82" s="166"/>
      <c r="E82" s="166"/>
      <c r="F82" s="69" t="s">
        <v>468</v>
      </c>
      <c r="G82" s="69" t="s">
        <v>471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9" ht="12.75" customHeight="1">
      <c r="B83" s="21">
        <v>4</v>
      </c>
      <c r="C83" s="165"/>
      <c r="D83" s="166"/>
      <c r="E83" s="166"/>
      <c r="F83" s="69" t="s">
        <v>468</v>
      </c>
      <c r="G83" s="69" t="s">
        <v>471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9" ht="12.75" customHeight="1">
      <c r="B84" s="21">
        <v>5</v>
      </c>
      <c r="C84" s="165"/>
      <c r="D84" s="166"/>
      <c r="E84" s="166"/>
      <c r="F84" s="69" t="s">
        <v>468</v>
      </c>
      <c r="G84" s="69" t="s">
        <v>471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ht="12.75" hidden="1" customHeight="1">
      <c r="B85" s="239"/>
      <c r="C85" s="240"/>
      <c r="D85" s="240"/>
      <c r="E85" s="240"/>
      <c r="F85" s="5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9" ht="12.75" hidden="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ht="12.75" hidden="1" customHeight="1">
      <c r="B87" s="1"/>
      <c r="C87" s="22"/>
      <c r="D87" s="1"/>
      <c r="E87" s="1"/>
      <c r="F87" s="1"/>
      <c r="G87" s="1"/>
      <c r="H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9" ht="12.75" hidden="1" customHeight="1">
      <c r="B88" s="1"/>
      <c r="C88" s="7" t="s">
        <v>465</v>
      </c>
      <c r="D88" s="1"/>
      <c r="E88" s="1"/>
      <c r="F88" s="7" t="s">
        <v>468</v>
      </c>
      <c r="G88" s="1"/>
      <c r="H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9" ht="12.75" hidden="1" customHeight="1">
      <c r="B89" s="1"/>
      <c r="C89" s="7" t="s">
        <v>452</v>
      </c>
      <c r="D89" s="1"/>
      <c r="E89" s="1"/>
      <c r="F89" s="7" t="s">
        <v>379</v>
      </c>
      <c r="G89" s="1"/>
      <c r="H89" s="1"/>
      <c r="I89" s="162" t="s">
        <v>485</v>
      </c>
      <c r="J89" s="127" t="s">
        <v>531</v>
      </c>
      <c r="K89" s="211" t="s">
        <v>532</v>
      </c>
      <c r="L89" s="211" t="s">
        <v>533</v>
      </c>
      <c r="M89" s="211" t="s">
        <v>534</v>
      </c>
      <c r="N89" s="211" t="s">
        <v>535</v>
      </c>
      <c r="O89" s="211" t="s">
        <v>536</v>
      </c>
      <c r="P89" s="211" t="s">
        <v>537</v>
      </c>
      <c r="Q89" s="211" t="s">
        <v>538</v>
      </c>
      <c r="R89" s="211" t="s">
        <v>540</v>
      </c>
      <c r="S89" s="211" t="s">
        <v>392</v>
      </c>
      <c r="T89" s="211" t="s">
        <v>393</v>
      </c>
      <c r="U89" s="211" t="s">
        <v>394</v>
      </c>
      <c r="V89" s="211" t="s">
        <v>395</v>
      </c>
      <c r="W89" s="211" t="s">
        <v>507</v>
      </c>
      <c r="X89" s="211" t="s">
        <v>396</v>
      </c>
      <c r="Y89" s="213" t="s">
        <v>401</v>
      </c>
      <c r="Z89" s="213" t="s">
        <v>403</v>
      </c>
      <c r="AA89" s="116" t="s">
        <v>404</v>
      </c>
      <c r="AB89" s="116" t="s">
        <v>402</v>
      </c>
      <c r="AC89" s="116" t="s">
        <v>405</v>
      </c>
    </row>
    <row r="90" spans="2:29" ht="12.75" hidden="1" customHeight="1">
      <c r="B90" s="1"/>
      <c r="C90" s="7" t="s">
        <v>527</v>
      </c>
      <c r="D90" s="1"/>
      <c r="E90" s="1"/>
      <c r="F90" s="7" t="s">
        <v>380</v>
      </c>
      <c r="G90" s="1"/>
      <c r="H90" s="1"/>
      <c r="I90" s="163"/>
      <c r="J90" s="128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117"/>
      <c r="AB90" s="117"/>
      <c r="AC90" s="117"/>
    </row>
    <row r="91" spans="2:29" ht="12.75" hidden="1" customHeight="1">
      <c r="B91" s="1"/>
      <c r="C91" s="7" t="s">
        <v>453</v>
      </c>
      <c r="D91" s="1"/>
      <c r="E91" s="1"/>
      <c r="G91" s="1"/>
      <c r="H91" s="1"/>
      <c r="I91" s="164"/>
      <c r="J91" s="129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118"/>
      <c r="AB91" s="118"/>
      <c r="AC91" s="118"/>
    </row>
    <row r="92" spans="2:29" ht="12.75" hidden="1" customHeight="1">
      <c r="B92" s="1"/>
      <c r="C92" s="7" t="s">
        <v>454</v>
      </c>
      <c r="D92" s="1"/>
      <c r="E92" s="1"/>
      <c r="F92" s="7" t="s">
        <v>469</v>
      </c>
      <c r="G92" s="1"/>
      <c r="H92" s="1"/>
      <c r="I92" s="25" t="s">
        <v>494</v>
      </c>
      <c r="J92" s="24">
        <f>IF(C14="Contributo su rivista fascia 'A'- ANVUR (non bibl.)",1,0)</f>
        <v>0</v>
      </c>
      <c r="K92" s="24">
        <f>IF(C14="Contributo su rivista scientifica ANVUR diversa da fascia 'A' (non bibl.)",1,0)</f>
        <v>0</v>
      </c>
      <c r="L92" s="24">
        <f>IF(C14="Contributo su rivista scientifica ANVUR indicizzata ISI-SCOPUS - Q1 (bibl.)",1,0)</f>
        <v>0</v>
      </c>
      <c r="M92" s="24">
        <f>IF(C14="Contributo su rivista scientifica ANVUR indicizzata ISI-SCOPUS - Q2 (bibl.)",1,0)</f>
        <v>0</v>
      </c>
      <c r="N92" s="27">
        <f>IF(C14="Contributo su rivista scientifica ANVUR indicizzata ISI-SCOPUS - Q3 (bibl.)",1,0)</f>
        <v>0</v>
      </c>
      <c r="O92" s="27">
        <f>IF(C14="Contributo su rivista scientifica ANVUR indicizzata ISI-SCOPUS - Q4 (bibl.)",1,0)</f>
        <v>0</v>
      </c>
      <c r="P92" s="27">
        <f>IF(C14="Contributo in altre riviste indicizzate ISI-SCOPUS",1,0)</f>
        <v>0</v>
      </c>
      <c r="Q92" s="24">
        <f>IF(C14="Contributo in altre riviste non indicizzate ISI-SCOPUS",1,0)</f>
        <v>0</v>
      </c>
      <c r="R92" s="24">
        <f>IF(C14="Contributo in riviste non scientifiche",1,0)</f>
        <v>0</v>
      </c>
      <c r="S92" s="24">
        <f>IF(C14="Monografia",1,0)</f>
        <v>0</v>
      </c>
      <c r="T92" s="24">
        <f>IF(C14="Capitolo di libro",1,0)</f>
        <v>0</v>
      </c>
      <c r="U92" s="24">
        <f>IF(C14="Contributo in volume collettaneo",1,0)</f>
        <v>0</v>
      </c>
      <c r="V92" s="24">
        <f>IF(C14="Atti di convegno indicizzato ISI-SCOPUS",1,0)</f>
        <v>0</v>
      </c>
      <c r="W92" s="24">
        <f>IF(C14="Altri atti di convegno",1,0)</f>
        <v>0</v>
      </c>
      <c r="X92" s="24">
        <f>IF(C14="Altro",1,0)</f>
        <v>0</v>
      </c>
      <c r="Y92" s="24">
        <f>IF(K14="Sì",1,0)</f>
        <v>0</v>
      </c>
      <c r="Z92" s="24">
        <f>IF(L14="Sì",1,0)</f>
        <v>0</v>
      </c>
      <c r="AA92" s="24">
        <f>IF(M14="Sì",1,0)</f>
        <v>0</v>
      </c>
      <c r="AB92" s="27">
        <f>IF(N14="Sì",1,0)</f>
        <v>0</v>
      </c>
      <c r="AC92" s="24">
        <f>IF(O14="Eleggibile",1,0)</f>
        <v>0</v>
      </c>
    </row>
    <row r="93" spans="2:29" ht="12.75" hidden="1" customHeight="1">
      <c r="B93" s="1"/>
      <c r="C93" s="7" t="s">
        <v>455</v>
      </c>
      <c r="D93" s="1"/>
      <c r="E93" s="1"/>
      <c r="F93" s="7" t="s">
        <v>531</v>
      </c>
      <c r="G93" s="1"/>
      <c r="H93" s="1"/>
      <c r="I93" s="25" t="s">
        <v>495</v>
      </c>
      <c r="J93" s="24">
        <f t="shared" ref="J93:J103" si="4">IF(C15="Contributo su rivista fascia 'A'- ANVUR (non bibl.)",1,0)</f>
        <v>0</v>
      </c>
      <c r="K93" s="24">
        <f t="shared" ref="K93:K103" si="5">IF(C15="Contributo su rivista scientifica ANVUR diversa da fascia 'A' (non bibl.)",1,0)</f>
        <v>0</v>
      </c>
      <c r="L93" s="24">
        <f t="shared" ref="L93:L102" si="6">IF(C15="Contributo su rivista scientifica ANVUR indicizzata ISI-SCOPUS - Q1 (bibl.)",1,0)</f>
        <v>0</v>
      </c>
      <c r="M93" s="24">
        <f t="shared" ref="M93:M103" si="7">IF(C15="Contributo su rivista scientifica ANVUR indicizzata ISI-SCOPUS - Q2 (bibl.)",1,0)</f>
        <v>0</v>
      </c>
      <c r="N93" s="27">
        <f t="shared" ref="N93:N103" si="8">IF(C15="Contributo su rivista scientifica ANVUR indicizzata ISI-SCOPUS - Q3 (bibl.)",1,0)</f>
        <v>0</v>
      </c>
      <c r="O93" s="27">
        <f t="shared" ref="O93:O102" si="9">IF(C15="Contributo su rivista scientifica ANVUR indicizzata ISI-SCOPUS - Q4 (bibl.)",1,0)</f>
        <v>0</v>
      </c>
      <c r="P93" s="27">
        <f t="shared" ref="P93:P103" si="10">IF(C15="Contributo in altre riviste indicizzate ISI-SCOPUS",1,0)</f>
        <v>0</v>
      </c>
      <c r="Q93" s="24">
        <f t="shared" ref="Q93:Q103" si="11">IF(C15="Contributo in altre riviste non indicizzate ISI-SCOPUS",1,0)</f>
        <v>0</v>
      </c>
      <c r="R93" s="24">
        <f t="shared" ref="R93:R103" si="12">IF(C15="Contributo in riviste non scientifiche",1,0)</f>
        <v>0</v>
      </c>
      <c r="S93" s="24">
        <f t="shared" ref="S93:S103" si="13">IF(C15="Monografia",1,0)</f>
        <v>0</v>
      </c>
      <c r="T93" s="24">
        <f t="shared" ref="T93:T102" si="14">IF(C15="Capitolo di libro",1,0)</f>
        <v>0</v>
      </c>
      <c r="U93" s="24">
        <f t="shared" ref="U93:U103" si="15">IF(C15="Contributo in volume collettaneo",1,0)</f>
        <v>0</v>
      </c>
      <c r="V93" s="24">
        <f t="shared" ref="V93:V103" si="16">IF(C15="Atti di convegno indicizzato ISI-SCOPUS",1,0)</f>
        <v>0</v>
      </c>
      <c r="W93" s="24">
        <f t="shared" ref="W93:W103" si="17">IF(C15="Altri atti di convegno",1,0)</f>
        <v>0</v>
      </c>
      <c r="X93" s="24">
        <f t="shared" ref="X93:X103" si="18">IF(C15="Altro",1,0)</f>
        <v>0</v>
      </c>
      <c r="Y93" s="24">
        <f t="shared" ref="Y93:AB103" si="19">IF(K15="Sì",1,0)</f>
        <v>0</v>
      </c>
      <c r="Z93" s="24">
        <f t="shared" si="19"/>
        <v>0</v>
      </c>
      <c r="AA93" s="24">
        <f t="shared" si="19"/>
        <v>0</v>
      </c>
      <c r="AB93" s="27">
        <f t="shared" si="19"/>
        <v>0</v>
      </c>
      <c r="AC93" s="24">
        <f t="shared" ref="AC93:AC103" si="20">IF(O15="Eleggibile",1,0)</f>
        <v>0</v>
      </c>
    </row>
    <row r="94" spans="2:29" ht="12.75" hidden="1" customHeight="1">
      <c r="B94" s="1"/>
      <c r="C94" s="7" t="s">
        <v>456</v>
      </c>
      <c r="D94" s="1"/>
      <c r="E94" s="1"/>
      <c r="F94" s="7" t="s">
        <v>493</v>
      </c>
      <c r="G94" s="1"/>
      <c r="H94" s="1"/>
      <c r="I94" s="25" t="s">
        <v>496</v>
      </c>
      <c r="J94" s="24">
        <f t="shared" si="4"/>
        <v>0</v>
      </c>
      <c r="K94" s="24">
        <f t="shared" si="5"/>
        <v>0</v>
      </c>
      <c r="L94" s="24">
        <f t="shared" si="6"/>
        <v>0</v>
      </c>
      <c r="M94" s="24">
        <f t="shared" si="7"/>
        <v>0</v>
      </c>
      <c r="N94" s="27">
        <f t="shared" si="8"/>
        <v>0</v>
      </c>
      <c r="O94" s="27">
        <f t="shared" si="9"/>
        <v>0</v>
      </c>
      <c r="P94" s="27">
        <f t="shared" si="10"/>
        <v>0</v>
      </c>
      <c r="Q94" s="24">
        <f t="shared" si="11"/>
        <v>0</v>
      </c>
      <c r="R94" s="24">
        <f t="shared" si="12"/>
        <v>0</v>
      </c>
      <c r="S94" s="24">
        <f t="shared" si="13"/>
        <v>0</v>
      </c>
      <c r="T94" s="24">
        <f t="shared" si="14"/>
        <v>0</v>
      </c>
      <c r="U94" s="24">
        <f t="shared" si="15"/>
        <v>0</v>
      </c>
      <c r="V94" s="24">
        <f t="shared" si="16"/>
        <v>0</v>
      </c>
      <c r="W94" s="24">
        <f t="shared" si="17"/>
        <v>0</v>
      </c>
      <c r="X94" s="24">
        <f t="shared" si="18"/>
        <v>0</v>
      </c>
      <c r="Y94" s="24">
        <f t="shared" si="19"/>
        <v>0</v>
      </c>
      <c r="Z94" s="24">
        <f t="shared" si="19"/>
        <v>0</v>
      </c>
      <c r="AA94" s="24">
        <f t="shared" si="19"/>
        <v>0</v>
      </c>
      <c r="AB94" s="27">
        <f t="shared" si="19"/>
        <v>0</v>
      </c>
      <c r="AC94" s="24">
        <f t="shared" si="20"/>
        <v>0</v>
      </c>
    </row>
    <row r="95" spans="2:29" ht="12.75" hidden="1" customHeight="1">
      <c r="B95" s="1"/>
      <c r="C95" s="7" t="s">
        <v>457</v>
      </c>
      <c r="D95" s="1"/>
      <c r="E95" s="1"/>
      <c r="F95" s="7" t="s">
        <v>492</v>
      </c>
      <c r="G95" s="1"/>
      <c r="H95" s="1"/>
      <c r="I95" s="25" t="s">
        <v>497</v>
      </c>
      <c r="J95" s="24">
        <f t="shared" si="4"/>
        <v>0</v>
      </c>
      <c r="K95" s="24">
        <f t="shared" si="5"/>
        <v>0</v>
      </c>
      <c r="L95" s="24">
        <f t="shared" si="6"/>
        <v>0</v>
      </c>
      <c r="M95" s="24">
        <f t="shared" si="7"/>
        <v>0</v>
      </c>
      <c r="N95" s="27">
        <f t="shared" si="8"/>
        <v>0</v>
      </c>
      <c r="O95" s="27">
        <f t="shared" si="9"/>
        <v>0</v>
      </c>
      <c r="P95" s="27">
        <f t="shared" si="10"/>
        <v>0</v>
      </c>
      <c r="Q95" s="24">
        <f t="shared" si="11"/>
        <v>0</v>
      </c>
      <c r="R95" s="24">
        <f t="shared" si="12"/>
        <v>0</v>
      </c>
      <c r="S95" s="24">
        <f t="shared" si="13"/>
        <v>0</v>
      </c>
      <c r="T95" s="24">
        <f t="shared" si="14"/>
        <v>0</v>
      </c>
      <c r="U95" s="24">
        <f t="shared" si="15"/>
        <v>0</v>
      </c>
      <c r="V95" s="24">
        <f t="shared" si="16"/>
        <v>0</v>
      </c>
      <c r="W95" s="24">
        <f t="shared" si="17"/>
        <v>0</v>
      </c>
      <c r="X95" s="24">
        <f t="shared" si="18"/>
        <v>0</v>
      </c>
      <c r="Y95" s="24">
        <f t="shared" si="19"/>
        <v>0</v>
      </c>
      <c r="Z95" s="24">
        <f t="shared" si="19"/>
        <v>0</v>
      </c>
      <c r="AA95" s="24">
        <f t="shared" si="19"/>
        <v>0</v>
      </c>
      <c r="AB95" s="27">
        <f t="shared" si="19"/>
        <v>0</v>
      </c>
      <c r="AC95" s="24">
        <f t="shared" si="20"/>
        <v>0</v>
      </c>
    </row>
    <row r="96" spans="2:29" ht="12.75" hidden="1" customHeight="1">
      <c r="B96" s="1"/>
      <c r="C96" s="7" t="s">
        <v>458</v>
      </c>
      <c r="D96" s="1"/>
      <c r="E96" s="1"/>
      <c r="F96" s="7" t="s">
        <v>392</v>
      </c>
      <c r="G96" s="1"/>
      <c r="H96" s="1"/>
      <c r="I96" s="25" t="s">
        <v>498</v>
      </c>
      <c r="J96" s="24">
        <f t="shared" si="4"/>
        <v>0</v>
      </c>
      <c r="K96" s="24">
        <f t="shared" si="5"/>
        <v>0</v>
      </c>
      <c r="L96" s="24">
        <f t="shared" si="6"/>
        <v>0</v>
      </c>
      <c r="M96" s="24">
        <f t="shared" si="7"/>
        <v>0</v>
      </c>
      <c r="N96" s="27">
        <f t="shared" si="8"/>
        <v>0</v>
      </c>
      <c r="O96" s="27">
        <f t="shared" si="9"/>
        <v>0</v>
      </c>
      <c r="P96" s="27">
        <f t="shared" si="10"/>
        <v>0</v>
      </c>
      <c r="Q96" s="24">
        <f t="shared" si="11"/>
        <v>0</v>
      </c>
      <c r="R96" s="24">
        <f t="shared" si="12"/>
        <v>0</v>
      </c>
      <c r="S96" s="24">
        <f t="shared" si="13"/>
        <v>0</v>
      </c>
      <c r="T96" s="24">
        <f t="shared" si="14"/>
        <v>0</v>
      </c>
      <c r="U96" s="24">
        <f t="shared" si="15"/>
        <v>0</v>
      </c>
      <c r="V96" s="24">
        <f t="shared" si="16"/>
        <v>0</v>
      </c>
      <c r="W96" s="24">
        <f t="shared" si="17"/>
        <v>0</v>
      </c>
      <c r="X96" s="24">
        <f t="shared" si="18"/>
        <v>0</v>
      </c>
      <c r="Y96" s="24">
        <f t="shared" si="19"/>
        <v>0</v>
      </c>
      <c r="Z96" s="24">
        <f t="shared" si="19"/>
        <v>0</v>
      </c>
      <c r="AA96" s="24">
        <f t="shared" si="19"/>
        <v>0</v>
      </c>
      <c r="AB96" s="27">
        <f t="shared" si="19"/>
        <v>0</v>
      </c>
      <c r="AC96" s="24">
        <f t="shared" si="20"/>
        <v>0</v>
      </c>
    </row>
    <row r="97" spans="2:29" ht="12.75" hidden="1" customHeight="1">
      <c r="B97" s="1"/>
      <c r="C97" s="1"/>
      <c r="D97" s="1"/>
      <c r="E97" s="1"/>
      <c r="F97" s="7" t="s">
        <v>393</v>
      </c>
      <c r="G97" s="1"/>
      <c r="H97" s="1"/>
      <c r="I97" s="25" t="s">
        <v>499</v>
      </c>
      <c r="J97" s="24">
        <f t="shared" si="4"/>
        <v>0</v>
      </c>
      <c r="K97" s="24">
        <f t="shared" si="5"/>
        <v>0</v>
      </c>
      <c r="L97" s="24">
        <f t="shared" si="6"/>
        <v>0</v>
      </c>
      <c r="M97" s="24">
        <f t="shared" si="7"/>
        <v>0</v>
      </c>
      <c r="N97" s="27">
        <f t="shared" si="8"/>
        <v>0</v>
      </c>
      <c r="O97" s="27">
        <f t="shared" si="9"/>
        <v>0</v>
      </c>
      <c r="P97" s="27">
        <f t="shared" si="10"/>
        <v>0</v>
      </c>
      <c r="Q97" s="24">
        <f t="shared" si="11"/>
        <v>0</v>
      </c>
      <c r="R97" s="24">
        <f t="shared" si="12"/>
        <v>0</v>
      </c>
      <c r="S97" s="24">
        <f t="shared" si="13"/>
        <v>0</v>
      </c>
      <c r="T97" s="24">
        <f t="shared" si="14"/>
        <v>0</v>
      </c>
      <c r="U97" s="24">
        <f t="shared" si="15"/>
        <v>0</v>
      </c>
      <c r="V97" s="24">
        <f t="shared" si="16"/>
        <v>0</v>
      </c>
      <c r="W97" s="24">
        <f t="shared" si="17"/>
        <v>0</v>
      </c>
      <c r="X97" s="24">
        <f t="shared" si="18"/>
        <v>0</v>
      </c>
      <c r="Y97" s="24">
        <f t="shared" si="19"/>
        <v>0</v>
      </c>
      <c r="Z97" s="24">
        <f t="shared" si="19"/>
        <v>0</v>
      </c>
      <c r="AA97" s="24">
        <f t="shared" si="19"/>
        <v>0</v>
      </c>
      <c r="AB97" s="27">
        <f t="shared" si="19"/>
        <v>0</v>
      </c>
      <c r="AC97" s="24">
        <f t="shared" si="20"/>
        <v>0</v>
      </c>
    </row>
    <row r="98" spans="2:29" ht="12.75" hidden="1" customHeight="1">
      <c r="B98" s="1"/>
      <c r="C98" s="7" t="s">
        <v>466</v>
      </c>
      <c r="D98" s="1"/>
      <c r="E98" s="1"/>
      <c r="F98" s="7" t="s">
        <v>394</v>
      </c>
      <c r="G98" s="1"/>
      <c r="H98" s="1"/>
      <c r="I98" s="25" t="s">
        <v>500</v>
      </c>
      <c r="J98" s="24">
        <f t="shared" si="4"/>
        <v>0</v>
      </c>
      <c r="K98" s="24">
        <f t="shared" si="5"/>
        <v>0</v>
      </c>
      <c r="L98" s="24">
        <f t="shared" si="6"/>
        <v>0</v>
      </c>
      <c r="M98" s="24">
        <f t="shared" si="7"/>
        <v>0</v>
      </c>
      <c r="N98" s="27">
        <f t="shared" si="8"/>
        <v>0</v>
      </c>
      <c r="O98" s="27">
        <f t="shared" si="9"/>
        <v>0</v>
      </c>
      <c r="P98" s="27">
        <f t="shared" si="10"/>
        <v>0</v>
      </c>
      <c r="Q98" s="24">
        <f t="shared" si="11"/>
        <v>0</v>
      </c>
      <c r="R98" s="24">
        <f t="shared" si="12"/>
        <v>0</v>
      </c>
      <c r="S98" s="24">
        <f t="shared" si="13"/>
        <v>0</v>
      </c>
      <c r="T98" s="24">
        <f t="shared" si="14"/>
        <v>0</v>
      </c>
      <c r="U98" s="24">
        <f t="shared" si="15"/>
        <v>0</v>
      </c>
      <c r="V98" s="24">
        <f t="shared" si="16"/>
        <v>0</v>
      </c>
      <c r="W98" s="24">
        <f t="shared" si="17"/>
        <v>0</v>
      </c>
      <c r="X98" s="24">
        <f t="shared" si="18"/>
        <v>0</v>
      </c>
      <c r="Y98" s="24">
        <f t="shared" si="19"/>
        <v>0</v>
      </c>
      <c r="Z98" s="24">
        <f t="shared" si="19"/>
        <v>0</v>
      </c>
      <c r="AA98" s="24">
        <f t="shared" si="19"/>
        <v>0</v>
      </c>
      <c r="AB98" s="27">
        <f t="shared" si="19"/>
        <v>0</v>
      </c>
      <c r="AC98" s="24">
        <f t="shared" si="20"/>
        <v>0</v>
      </c>
    </row>
    <row r="99" spans="2:29" ht="12.75" hidden="1" customHeight="1">
      <c r="B99" s="1"/>
      <c r="C99" s="6" t="s">
        <v>5</v>
      </c>
      <c r="D99" s="1"/>
      <c r="E99" s="1"/>
      <c r="F99" s="7" t="s">
        <v>395</v>
      </c>
      <c r="G99" s="1"/>
      <c r="H99" s="1"/>
      <c r="I99" s="25" t="s">
        <v>501</v>
      </c>
      <c r="J99" s="24">
        <f t="shared" si="4"/>
        <v>0</v>
      </c>
      <c r="K99" s="24">
        <f t="shared" si="5"/>
        <v>0</v>
      </c>
      <c r="L99" s="24">
        <f t="shared" si="6"/>
        <v>0</v>
      </c>
      <c r="M99" s="24">
        <f t="shared" si="7"/>
        <v>0</v>
      </c>
      <c r="N99" s="27">
        <f t="shared" si="8"/>
        <v>0</v>
      </c>
      <c r="O99" s="27">
        <f t="shared" si="9"/>
        <v>0</v>
      </c>
      <c r="P99" s="27">
        <f t="shared" si="10"/>
        <v>0</v>
      </c>
      <c r="Q99" s="24">
        <f t="shared" si="11"/>
        <v>0</v>
      </c>
      <c r="R99" s="24">
        <f t="shared" si="12"/>
        <v>0</v>
      </c>
      <c r="S99" s="24">
        <f t="shared" si="13"/>
        <v>0</v>
      </c>
      <c r="T99" s="24">
        <f t="shared" si="14"/>
        <v>0</v>
      </c>
      <c r="U99" s="24">
        <f t="shared" si="15"/>
        <v>0</v>
      </c>
      <c r="V99" s="24">
        <f t="shared" si="16"/>
        <v>0</v>
      </c>
      <c r="W99" s="24">
        <f t="shared" si="17"/>
        <v>0</v>
      </c>
      <c r="X99" s="24">
        <f t="shared" si="18"/>
        <v>0</v>
      </c>
      <c r="Y99" s="24">
        <f t="shared" si="19"/>
        <v>0</v>
      </c>
      <c r="Z99" s="24">
        <f t="shared" si="19"/>
        <v>0</v>
      </c>
      <c r="AA99" s="24">
        <f t="shared" si="19"/>
        <v>0</v>
      </c>
      <c r="AB99" s="27">
        <f t="shared" si="19"/>
        <v>0</v>
      </c>
      <c r="AC99" s="24">
        <f t="shared" si="20"/>
        <v>0</v>
      </c>
    </row>
    <row r="100" spans="2:29" ht="12.75" hidden="1" customHeight="1">
      <c r="B100" s="1"/>
      <c r="C100" s="6" t="s">
        <v>6</v>
      </c>
      <c r="D100" s="1"/>
      <c r="E100" s="1"/>
      <c r="F100" s="7" t="s">
        <v>507</v>
      </c>
      <c r="G100" s="1"/>
      <c r="H100" s="1"/>
      <c r="I100" s="25" t="s">
        <v>502</v>
      </c>
      <c r="J100" s="24">
        <f t="shared" si="4"/>
        <v>0</v>
      </c>
      <c r="K100" s="24">
        <f t="shared" si="5"/>
        <v>0</v>
      </c>
      <c r="L100" s="24">
        <f t="shared" si="6"/>
        <v>0</v>
      </c>
      <c r="M100" s="24">
        <f t="shared" si="7"/>
        <v>0</v>
      </c>
      <c r="N100" s="27">
        <f t="shared" si="8"/>
        <v>0</v>
      </c>
      <c r="O100" s="27">
        <f t="shared" si="9"/>
        <v>0</v>
      </c>
      <c r="P100" s="27">
        <f t="shared" si="10"/>
        <v>0</v>
      </c>
      <c r="Q100" s="24">
        <f t="shared" si="11"/>
        <v>0</v>
      </c>
      <c r="R100" s="24">
        <f t="shared" si="12"/>
        <v>0</v>
      </c>
      <c r="S100" s="24">
        <f t="shared" si="13"/>
        <v>0</v>
      </c>
      <c r="T100" s="24">
        <f t="shared" si="14"/>
        <v>0</v>
      </c>
      <c r="U100" s="24">
        <f t="shared" si="15"/>
        <v>0</v>
      </c>
      <c r="V100" s="24">
        <f t="shared" si="16"/>
        <v>0</v>
      </c>
      <c r="W100" s="24">
        <f t="shared" si="17"/>
        <v>0</v>
      </c>
      <c r="X100" s="24">
        <f t="shared" si="18"/>
        <v>0</v>
      </c>
      <c r="Y100" s="24">
        <f t="shared" si="19"/>
        <v>0</v>
      </c>
      <c r="Z100" s="24">
        <f t="shared" si="19"/>
        <v>0</v>
      </c>
      <c r="AA100" s="24">
        <f t="shared" si="19"/>
        <v>0</v>
      </c>
      <c r="AB100" s="27">
        <f t="shared" si="19"/>
        <v>0</v>
      </c>
      <c r="AC100" s="24">
        <f t="shared" si="20"/>
        <v>0</v>
      </c>
    </row>
    <row r="101" spans="2:29" ht="12.75" hidden="1" customHeight="1">
      <c r="B101" s="1"/>
      <c r="C101" s="6" t="s">
        <v>7</v>
      </c>
      <c r="D101" s="1"/>
      <c r="E101" s="1"/>
      <c r="F101" s="7" t="s">
        <v>396</v>
      </c>
      <c r="G101" s="1"/>
      <c r="H101" s="1"/>
      <c r="I101" s="25" t="s">
        <v>503</v>
      </c>
      <c r="J101" s="24">
        <f t="shared" si="4"/>
        <v>0</v>
      </c>
      <c r="K101" s="24">
        <f t="shared" si="5"/>
        <v>0</v>
      </c>
      <c r="L101" s="24">
        <f t="shared" si="6"/>
        <v>0</v>
      </c>
      <c r="M101" s="24">
        <f t="shared" si="7"/>
        <v>0</v>
      </c>
      <c r="N101" s="27">
        <f t="shared" si="8"/>
        <v>0</v>
      </c>
      <c r="O101" s="27">
        <f t="shared" si="9"/>
        <v>0</v>
      </c>
      <c r="P101" s="27">
        <f t="shared" si="10"/>
        <v>0</v>
      </c>
      <c r="Q101" s="24">
        <f t="shared" si="11"/>
        <v>0</v>
      </c>
      <c r="R101" s="24">
        <f t="shared" si="12"/>
        <v>0</v>
      </c>
      <c r="S101" s="24">
        <f t="shared" si="13"/>
        <v>0</v>
      </c>
      <c r="T101" s="24">
        <f t="shared" si="14"/>
        <v>0</v>
      </c>
      <c r="U101" s="24">
        <f t="shared" si="15"/>
        <v>0</v>
      </c>
      <c r="V101" s="24">
        <f t="shared" si="16"/>
        <v>0</v>
      </c>
      <c r="W101" s="24">
        <f t="shared" si="17"/>
        <v>0</v>
      </c>
      <c r="X101" s="24">
        <f t="shared" si="18"/>
        <v>0</v>
      </c>
      <c r="Y101" s="24">
        <f t="shared" si="19"/>
        <v>0</v>
      </c>
      <c r="Z101" s="24">
        <f t="shared" si="19"/>
        <v>0</v>
      </c>
      <c r="AA101" s="24">
        <f t="shared" si="19"/>
        <v>0</v>
      </c>
      <c r="AB101" s="27">
        <f t="shared" si="19"/>
        <v>0</v>
      </c>
      <c r="AC101" s="24">
        <f t="shared" si="20"/>
        <v>0</v>
      </c>
    </row>
    <row r="102" spans="2:29" ht="12.75" hidden="1" customHeight="1">
      <c r="B102" s="1"/>
      <c r="C102" s="6" t="s">
        <v>381</v>
      </c>
      <c r="D102" s="1"/>
      <c r="E102" s="1"/>
      <c r="F102" s="1"/>
      <c r="G102" s="1"/>
      <c r="H102" s="1"/>
      <c r="I102" s="25" t="s">
        <v>504</v>
      </c>
      <c r="J102" s="24">
        <f t="shared" si="4"/>
        <v>0</v>
      </c>
      <c r="K102" s="24">
        <f t="shared" si="5"/>
        <v>0</v>
      </c>
      <c r="L102" s="24">
        <f t="shared" si="6"/>
        <v>0</v>
      </c>
      <c r="M102" s="24">
        <f t="shared" si="7"/>
        <v>0</v>
      </c>
      <c r="N102" s="27">
        <f t="shared" si="8"/>
        <v>0</v>
      </c>
      <c r="O102" s="27">
        <f t="shared" si="9"/>
        <v>0</v>
      </c>
      <c r="P102" s="27">
        <f t="shared" si="10"/>
        <v>0</v>
      </c>
      <c r="Q102" s="24">
        <f t="shared" si="11"/>
        <v>0</v>
      </c>
      <c r="R102" s="24">
        <f t="shared" si="12"/>
        <v>0</v>
      </c>
      <c r="S102" s="24">
        <f t="shared" si="13"/>
        <v>0</v>
      </c>
      <c r="T102" s="24">
        <f t="shared" si="14"/>
        <v>0</v>
      </c>
      <c r="U102" s="24">
        <f t="shared" si="15"/>
        <v>0</v>
      </c>
      <c r="V102" s="24">
        <f t="shared" si="16"/>
        <v>0</v>
      </c>
      <c r="W102" s="24">
        <f t="shared" si="17"/>
        <v>0</v>
      </c>
      <c r="X102" s="24">
        <f t="shared" si="18"/>
        <v>0</v>
      </c>
      <c r="Y102" s="24">
        <f t="shared" si="19"/>
        <v>0</v>
      </c>
      <c r="Z102" s="24">
        <f t="shared" si="19"/>
        <v>0</v>
      </c>
      <c r="AA102" s="24">
        <f t="shared" si="19"/>
        <v>0</v>
      </c>
      <c r="AB102" s="27">
        <f t="shared" si="19"/>
        <v>0</v>
      </c>
      <c r="AC102" s="24">
        <f t="shared" si="20"/>
        <v>0</v>
      </c>
    </row>
    <row r="103" spans="2:29" ht="12.75" hidden="1" customHeight="1">
      <c r="B103" s="1"/>
      <c r="C103" s="6" t="s">
        <v>382</v>
      </c>
      <c r="D103" s="1"/>
      <c r="E103" s="1"/>
      <c r="F103" s="38" t="s">
        <v>470</v>
      </c>
      <c r="G103" s="1"/>
      <c r="H103" s="1"/>
      <c r="I103" s="25" t="s">
        <v>505</v>
      </c>
      <c r="J103" s="24">
        <f t="shared" si="4"/>
        <v>0</v>
      </c>
      <c r="K103" s="24">
        <f t="shared" si="5"/>
        <v>0</v>
      </c>
      <c r="L103" s="24">
        <f>IF(C25="Contributo su rivista scientifica ANVUR indicizzata ISI-SCOPUS - Q1 (bibl.)",1,0)</f>
        <v>0</v>
      </c>
      <c r="M103" s="24">
        <f t="shared" si="7"/>
        <v>0</v>
      </c>
      <c r="N103" s="27">
        <f t="shared" si="8"/>
        <v>0</v>
      </c>
      <c r="O103" s="27">
        <f>IF(C25="Contributo su rivista scientifica ANVUR indicizzata ISI-SCOPUS - Q4 (bibl.)",1,0)</f>
        <v>0</v>
      </c>
      <c r="P103" s="27">
        <f t="shared" si="10"/>
        <v>0</v>
      </c>
      <c r="Q103" s="24">
        <f t="shared" si="11"/>
        <v>0</v>
      </c>
      <c r="R103" s="24">
        <f t="shared" si="12"/>
        <v>0</v>
      </c>
      <c r="S103" s="24">
        <f t="shared" si="13"/>
        <v>0</v>
      </c>
      <c r="T103" s="24">
        <f>IF(C25="Capitolo di libro",1,0)</f>
        <v>0</v>
      </c>
      <c r="U103" s="24">
        <f t="shared" si="15"/>
        <v>0</v>
      </c>
      <c r="V103" s="24">
        <f t="shared" si="16"/>
        <v>0</v>
      </c>
      <c r="W103" s="24">
        <f t="shared" si="17"/>
        <v>0</v>
      </c>
      <c r="X103" s="24">
        <f t="shared" si="18"/>
        <v>0</v>
      </c>
      <c r="Y103" s="24">
        <f t="shared" si="19"/>
        <v>0</v>
      </c>
      <c r="Z103" s="24">
        <f t="shared" si="19"/>
        <v>0</v>
      </c>
      <c r="AA103" s="24">
        <f t="shared" si="19"/>
        <v>0</v>
      </c>
      <c r="AB103" s="27">
        <f t="shared" si="19"/>
        <v>0</v>
      </c>
      <c r="AC103" s="24">
        <f t="shared" si="20"/>
        <v>0</v>
      </c>
    </row>
    <row r="104" spans="2:29" ht="12.75" hidden="1" customHeight="1">
      <c r="B104" s="1"/>
      <c r="C104" s="6" t="s">
        <v>383</v>
      </c>
      <c r="D104" s="1"/>
      <c r="E104" s="1"/>
      <c r="F104" s="38" t="s">
        <v>460</v>
      </c>
      <c r="G104" s="1"/>
      <c r="H104" s="1"/>
      <c r="I104" s="26" t="s">
        <v>506</v>
      </c>
      <c r="J104" s="26">
        <f>SUM(J92:J103)</f>
        <v>0</v>
      </c>
      <c r="K104" s="26">
        <f>SUM(K92:K103)</f>
        <v>0</v>
      </c>
      <c r="L104" s="26">
        <f t="shared" ref="L104:AC104" si="21">SUM(L92:L103)</f>
        <v>0</v>
      </c>
      <c r="M104" s="26">
        <f t="shared" si="21"/>
        <v>0</v>
      </c>
      <c r="N104" s="26">
        <f t="shared" si="21"/>
        <v>0</v>
      </c>
      <c r="O104" s="26">
        <f t="shared" si="21"/>
        <v>0</v>
      </c>
      <c r="P104" s="26">
        <f t="shared" si="21"/>
        <v>0</v>
      </c>
      <c r="Q104" s="26">
        <f t="shared" si="21"/>
        <v>0</v>
      </c>
      <c r="R104" s="26">
        <f t="shared" si="21"/>
        <v>0</v>
      </c>
      <c r="S104" s="26">
        <f t="shared" si="21"/>
        <v>0</v>
      </c>
      <c r="T104" s="26">
        <f t="shared" si="21"/>
        <v>0</v>
      </c>
      <c r="U104" s="26">
        <f t="shared" si="21"/>
        <v>0</v>
      </c>
      <c r="V104" s="26">
        <f t="shared" si="21"/>
        <v>0</v>
      </c>
      <c r="W104" s="26">
        <f t="shared" si="21"/>
        <v>0</v>
      </c>
      <c r="X104" s="26">
        <f t="shared" si="21"/>
        <v>0</v>
      </c>
      <c r="Y104" s="26">
        <f t="shared" si="21"/>
        <v>0</v>
      </c>
      <c r="Z104" s="26">
        <f t="shared" si="21"/>
        <v>0</v>
      </c>
      <c r="AA104" s="26">
        <f t="shared" si="21"/>
        <v>0</v>
      </c>
      <c r="AB104" s="26">
        <f t="shared" si="21"/>
        <v>0</v>
      </c>
      <c r="AC104" s="26">
        <f t="shared" si="21"/>
        <v>0</v>
      </c>
    </row>
    <row r="105" spans="2:29" ht="12.75" hidden="1" customHeight="1">
      <c r="B105" s="1"/>
      <c r="C105" s="6" t="s">
        <v>384</v>
      </c>
      <c r="D105" s="1"/>
      <c r="E105" s="1"/>
      <c r="F105" s="38" t="s">
        <v>459</v>
      </c>
      <c r="G105" s="1"/>
      <c r="H105" s="1"/>
      <c r="I105" s="31" t="s">
        <v>513</v>
      </c>
      <c r="J105" s="32">
        <f>SUM(J104:X104)</f>
        <v>0</v>
      </c>
      <c r="K105" s="8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9" ht="12.75" hidden="1" customHeight="1">
      <c r="B106" s="1"/>
      <c r="C106" s="6" t="s">
        <v>385</v>
      </c>
      <c r="D106" s="1"/>
      <c r="E106" s="1"/>
      <c r="F106" s="38" t="s">
        <v>461</v>
      </c>
      <c r="G106" s="1"/>
      <c r="H106" s="1"/>
      <c r="I106" s="8"/>
      <c r="J106" s="8"/>
      <c r="K106" s="8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9" ht="12.75" hidden="1" customHeight="1">
      <c r="B107" s="1"/>
      <c r="C107" s="6" t="s">
        <v>386</v>
      </c>
      <c r="D107" s="1"/>
      <c r="E107" s="1"/>
      <c r="F107" s="38" t="s">
        <v>462</v>
      </c>
      <c r="G107" s="1"/>
      <c r="H107" s="1"/>
      <c r="I107" s="8"/>
      <c r="J107" s="8"/>
      <c r="K107" s="8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9" ht="12.75" hidden="1" customHeight="1">
      <c r="B108" s="1"/>
      <c r="C108" s="6" t="s">
        <v>387</v>
      </c>
      <c r="D108" s="1"/>
      <c r="E108" s="1"/>
      <c r="F108" s="1"/>
      <c r="G108" s="1"/>
      <c r="H108" s="1"/>
      <c r="I108" s="162" t="s">
        <v>508</v>
      </c>
      <c r="J108" s="116" t="s">
        <v>400</v>
      </c>
      <c r="K108" s="127" t="s">
        <v>544</v>
      </c>
      <c r="L108" s="127" t="s">
        <v>548</v>
      </c>
      <c r="M108" s="127" t="s">
        <v>545</v>
      </c>
      <c r="N108" s="127" t="s">
        <v>546</v>
      </c>
      <c r="O108" s="127" t="s">
        <v>547</v>
      </c>
      <c r="P108" s="116" t="s">
        <v>396</v>
      </c>
      <c r="Q108" s="1"/>
      <c r="S108" s="159" t="s">
        <v>530</v>
      </c>
      <c r="T108" s="82" t="s">
        <v>460</v>
      </c>
      <c r="U108" s="83" t="s">
        <v>459</v>
      </c>
      <c r="V108" s="83" t="s">
        <v>461</v>
      </c>
      <c r="W108" s="83" t="s">
        <v>462</v>
      </c>
    </row>
    <row r="109" spans="2:29" ht="12.75" hidden="1" customHeight="1">
      <c r="B109" s="1"/>
      <c r="C109" s="6" t="s">
        <v>388</v>
      </c>
      <c r="D109" s="1"/>
      <c r="E109" s="1"/>
      <c r="F109" s="7" t="s">
        <v>471</v>
      </c>
      <c r="G109" s="1"/>
      <c r="H109" s="1"/>
      <c r="I109" s="163"/>
      <c r="J109" s="117"/>
      <c r="K109" s="117"/>
      <c r="L109" s="117"/>
      <c r="M109" s="117"/>
      <c r="N109" s="117"/>
      <c r="O109" s="117"/>
      <c r="P109" s="117"/>
      <c r="Q109" s="1"/>
      <c r="S109" s="160"/>
      <c r="T109" s="79"/>
      <c r="U109" s="81"/>
      <c r="V109" s="81"/>
      <c r="W109" s="81"/>
    </row>
    <row r="110" spans="2:29" ht="12.75" hidden="1" customHeight="1">
      <c r="B110" s="1"/>
      <c r="C110" s="6" t="s">
        <v>389</v>
      </c>
      <c r="D110" s="1"/>
      <c r="E110" s="1"/>
      <c r="F110" s="7" t="s">
        <v>400</v>
      </c>
      <c r="G110" s="1"/>
      <c r="H110" s="1"/>
      <c r="I110" s="164"/>
      <c r="J110" s="118"/>
      <c r="K110" s="118"/>
      <c r="L110" s="118"/>
      <c r="M110" s="118"/>
      <c r="N110" s="118"/>
      <c r="O110" s="118"/>
      <c r="P110" s="118"/>
      <c r="Q110" s="1"/>
      <c r="S110" s="161"/>
      <c r="T110" s="80"/>
      <c r="U110" s="81"/>
      <c r="V110" s="81"/>
      <c r="W110" s="81"/>
    </row>
    <row r="111" spans="2:29" ht="12.75" hidden="1" customHeight="1">
      <c r="B111" s="1"/>
      <c r="C111" s="6" t="s">
        <v>390</v>
      </c>
      <c r="D111" s="1"/>
      <c r="E111" s="1"/>
      <c r="F111" s="7" t="s">
        <v>544</v>
      </c>
      <c r="G111" s="1"/>
      <c r="H111" s="1"/>
      <c r="I111" s="25" t="s">
        <v>494</v>
      </c>
      <c r="J111" s="24">
        <f t="shared" ref="J111:J122" si="22">IF(J14="I - Diritti umani",1,0)</f>
        <v>0</v>
      </c>
      <c r="K111" s="24">
        <f>IF(J14="II - Salute, sicurezza e benessere",1,0)</f>
        <v>0</v>
      </c>
      <c r="L111" s="24">
        <f>IF(J14="III - Progresso e innovazione tecnologica",1,0)</f>
        <v>0</v>
      </c>
      <c r="M111" s="24">
        <f>IF(J14="IV - Culture e società in trasformazione",1,0)</f>
        <v>0</v>
      </c>
      <c r="N111" s="24">
        <f>IF(J14="V - Imprese, mercati e PA",1,0)</f>
        <v>0</v>
      </c>
      <c r="O111" s="24">
        <f>IF(J14="VI -  Sviluppo sostenibile",1,0)</f>
        <v>0</v>
      </c>
      <c r="P111" s="24">
        <f t="shared" ref="P111:P122" si="23">IF(J14="Altro",1,0)</f>
        <v>0</v>
      </c>
      <c r="Q111" s="1"/>
      <c r="S111" s="25" t="s">
        <v>494</v>
      </c>
      <c r="T111" s="24" t="e">
        <f>IF(#REF!="Q1",1,0)</f>
        <v>#REF!</v>
      </c>
      <c r="U111" s="24" t="e">
        <f>IF(#REF!="Q2",1,0)</f>
        <v>#REF!</v>
      </c>
      <c r="V111" s="24" t="e">
        <f>IF(#REF!="Q3",1,0)</f>
        <v>#REF!</v>
      </c>
      <c r="W111" s="24" t="e">
        <f>IF(#REF!="Q4",1,0)</f>
        <v>#REF!</v>
      </c>
    </row>
    <row r="112" spans="2:29" ht="12.75" hidden="1" customHeight="1">
      <c r="B112" s="1"/>
      <c r="C112" s="6" t="s">
        <v>391</v>
      </c>
      <c r="D112" s="1"/>
      <c r="E112" s="1"/>
      <c r="F112" s="7" t="s">
        <v>548</v>
      </c>
      <c r="G112" s="1"/>
      <c r="H112" s="1"/>
      <c r="I112" s="25" t="s">
        <v>495</v>
      </c>
      <c r="J112" s="24">
        <f t="shared" si="22"/>
        <v>0</v>
      </c>
      <c r="K112" s="24">
        <f t="shared" ref="K112:K122" si="24">IF(J15="II - Salute, sicurezza e benessere",1,0)</f>
        <v>0</v>
      </c>
      <c r="L112" s="24">
        <f t="shared" ref="L112:L122" si="25">IF(J15="III - Progresso e innovazione tecnologica",1,0)</f>
        <v>0</v>
      </c>
      <c r="M112" s="24">
        <f t="shared" ref="M112:M122" si="26">IF(J15="IV - Culture e società in trasformazione",1,0)</f>
        <v>0</v>
      </c>
      <c r="N112" s="24">
        <f t="shared" ref="N112:N122" si="27">IF(J15="V - Imprese, mercati e PA",1,0)</f>
        <v>0</v>
      </c>
      <c r="O112" s="24">
        <f t="shared" ref="O112:O122" si="28">IF(J15="VI -  Sviluppo sostenibile",1,0)</f>
        <v>0</v>
      </c>
      <c r="P112" s="24">
        <f t="shared" si="23"/>
        <v>0</v>
      </c>
      <c r="Q112" s="1"/>
      <c r="S112" s="25" t="s">
        <v>495</v>
      </c>
      <c r="T112" s="24" t="e">
        <f>IF(#REF!="Q1",1,0)</f>
        <v>#REF!</v>
      </c>
      <c r="U112" s="24" t="e">
        <f>IF(#REF!="Q2",1,0)</f>
        <v>#REF!</v>
      </c>
      <c r="V112" s="24" t="e">
        <f>IF(#REF!="Q3",1,0)</f>
        <v>#REF!</v>
      </c>
      <c r="W112" s="24" t="e">
        <f>IF(#REF!="Q4",1,0)</f>
        <v>#REF!</v>
      </c>
    </row>
    <row r="113" spans="2:23" ht="12.75" hidden="1" customHeight="1">
      <c r="B113" s="1"/>
      <c r="C113" s="1"/>
      <c r="D113" s="1"/>
      <c r="E113" s="1"/>
      <c r="F113" s="7" t="s">
        <v>545</v>
      </c>
      <c r="G113" s="1"/>
      <c r="H113" s="1"/>
      <c r="I113" s="25" t="s">
        <v>496</v>
      </c>
      <c r="J113" s="24">
        <f t="shared" si="22"/>
        <v>0</v>
      </c>
      <c r="K113" s="24">
        <f t="shared" si="24"/>
        <v>0</v>
      </c>
      <c r="L113" s="24">
        <f t="shared" si="25"/>
        <v>0</v>
      </c>
      <c r="M113" s="24">
        <f t="shared" si="26"/>
        <v>0</v>
      </c>
      <c r="N113" s="24">
        <f t="shared" si="27"/>
        <v>0</v>
      </c>
      <c r="O113" s="24">
        <f t="shared" si="28"/>
        <v>0</v>
      </c>
      <c r="P113" s="24">
        <f t="shared" si="23"/>
        <v>0</v>
      </c>
      <c r="Q113" s="1"/>
      <c r="S113" s="25" t="s">
        <v>496</v>
      </c>
      <c r="T113" s="24" t="e">
        <f>IF(#REF!="Q1",1,0)</f>
        <v>#REF!</v>
      </c>
      <c r="U113" s="24" t="e">
        <f>IF(#REF!="Q2",1,0)</f>
        <v>#REF!</v>
      </c>
      <c r="V113" s="24" t="e">
        <f>IF(#REF!="Q3",1,0)</f>
        <v>#REF!</v>
      </c>
      <c r="W113" s="24" t="e">
        <f>IF(#REF!="Q4",1,0)</f>
        <v>#REF!</v>
      </c>
    </row>
    <row r="114" spans="2:23" ht="12.75" hidden="1" customHeight="1">
      <c r="B114" s="1"/>
      <c r="C114" s="7" t="s">
        <v>467</v>
      </c>
      <c r="D114" s="1"/>
      <c r="E114" s="1"/>
      <c r="F114" s="7" t="s">
        <v>546</v>
      </c>
      <c r="G114" s="1"/>
      <c r="H114" s="1"/>
      <c r="I114" s="25" t="s">
        <v>497</v>
      </c>
      <c r="J114" s="24">
        <f t="shared" si="22"/>
        <v>0</v>
      </c>
      <c r="K114" s="24">
        <f t="shared" si="24"/>
        <v>0</v>
      </c>
      <c r="L114" s="24">
        <f t="shared" si="25"/>
        <v>0</v>
      </c>
      <c r="M114" s="24">
        <f t="shared" si="26"/>
        <v>0</v>
      </c>
      <c r="N114" s="24">
        <f t="shared" si="27"/>
        <v>0</v>
      </c>
      <c r="O114" s="24">
        <f t="shared" si="28"/>
        <v>0</v>
      </c>
      <c r="P114" s="24">
        <f t="shared" si="23"/>
        <v>0</v>
      </c>
      <c r="Q114" s="1"/>
      <c r="S114" s="25" t="s">
        <v>497</v>
      </c>
      <c r="T114" s="24" t="e">
        <f>IF(#REF!="Q1",1,0)</f>
        <v>#REF!</v>
      </c>
      <c r="U114" s="24" t="e">
        <f>IF(#REF!="Q2",1,0)</f>
        <v>#REF!</v>
      </c>
      <c r="V114" s="24" t="e">
        <f>IF(#REF!="Q3",1,0)</f>
        <v>#REF!</v>
      </c>
      <c r="W114" s="24" t="e">
        <f>IF(#REF!="Q4",1,0)</f>
        <v>#REF!</v>
      </c>
    </row>
    <row r="115" spans="2:23" ht="12.75" hidden="1" customHeight="1">
      <c r="B115" s="1"/>
      <c r="C115" s="6" t="s">
        <v>8</v>
      </c>
      <c r="D115" s="1"/>
      <c r="E115" s="1"/>
      <c r="F115" s="7" t="s">
        <v>547</v>
      </c>
      <c r="G115" s="1"/>
      <c r="H115" s="1"/>
      <c r="I115" s="25" t="s">
        <v>498</v>
      </c>
      <c r="J115" s="24">
        <f t="shared" si="22"/>
        <v>0</v>
      </c>
      <c r="K115" s="24">
        <f t="shared" si="24"/>
        <v>0</v>
      </c>
      <c r="L115" s="24">
        <f t="shared" si="25"/>
        <v>0</v>
      </c>
      <c r="M115" s="24">
        <f t="shared" si="26"/>
        <v>0</v>
      </c>
      <c r="N115" s="24">
        <f t="shared" si="27"/>
        <v>0</v>
      </c>
      <c r="O115" s="24">
        <f t="shared" si="28"/>
        <v>0</v>
      </c>
      <c r="P115" s="24">
        <f t="shared" si="23"/>
        <v>0</v>
      </c>
      <c r="Q115" s="1"/>
      <c r="S115" s="25" t="s">
        <v>498</v>
      </c>
      <c r="T115" s="24" t="e">
        <f>IF(#REF!="Q1",1,0)</f>
        <v>#REF!</v>
      </c>
      <c r="U115" s="24" t="e">
        <f>IF(#REF!="Q2",1,0)</f>
        <v>#REF!</v>
      </c>
      <c r="V115" s="24" t="e">
        <f>IF(#REF!="Q3",1,0)</f>
        <v>#REF!</v>
      </c>
      <c r="W115" s="24" t="e">
        <f>IF(#REF!="Q4",1,0)</f>
        <v>#REF!</v>
      </c>
    </row>
    <row r="116" spans="2:23" ht="12.75" hidden="1" customHeight="1">
      <c r="B116" s="1"/>
      <c r="C116" s="6" t="s">
        <v>9</v>
      </c>
      <c r="D116" s="1"/>
      <c r="E116" s="1"/>
      <c r="F116" s="7" t="s">
        <v>396</v>
      </c>
      <c r="G116" s="1"/>
      <c r="H116" s="1"/>
      <c r="I116" s="25" t="s">
        <v>499</v>
      </c>
      <c r="J116" s="24">
        <f t="shared" si="22"/>
        <v>0</v>
      </c>
      <c r="K116" s="24">
        <f t="shared" si="24"/>
        <v>0</v>
      </c>
      <c r="L116" s="24">
        <f t="shared" si="25"/>
        <v>0</v>
      </c>
      <c r="M116" s="24">
        <f t="shared" si="26"/>
        <v>0</v>
      </c>
      <c r="N116" s="24">
        <f t="shared" si="27"/>
        <v>0</v>
      </c>
      <c r="O116" s="24">
        <f t="shared" si="28"/>
        <v>0</v>
      </c>
      <c r="P116" s="24">
        <f t="shared" si="23"/>
        <v>0</v>
      </c>
      <c r="Q116" s="1"/>
      <c r="S116" s="25" t="s">
        <v>499</v>
      </c>
      <c r="T116" s="24" t="e">
        <f>IF(#REF!="Q1",1,0)</f>
        <v>#REF!</v>
      </c>
      <c r="U116" s="24" t="e">
        <f>IF(#REF!="Q2",1,0)</f>
        <v>#REF!</v>
      </c>
      <c r="V116" s="24" t="e">
        <f>IF(#REF!="Q3",1,0)</f>
        <v>#REF!</v>
      </c>
      <c r="W116" s="24" t="e">
        <f>IF(#REF!="Q4",1,0)</f>
        <v>#REF!</v>
      </c>
    </row>
    <row r="117" spans="2:23" ht="12.75" hidden="1" customHeight="1">
      <c r="B117" s="1"/>
      <c r="C117" s="6" t="s">
        <v>10</v>
      </c>
      <c r="D117" s="1"/>
      <c r="E117" s="1"/>
      <c r="F117" s="7" t="s">
        <v>468</v>
      </c>
      <c r="G117" s="1"/>
      <c r="H117" s="1"/>
      <c r="I117" s="25" t="s">
        <v>500</v>
      </c>
      <c r="J117" s="24">
        <f t="shared" si="22"/>
        <v>0</v>
      </c>
      <c r="K117" s="24">
        <f t="shared" si="24"/>
        <v>0</v>
      </c>
      <c r="L117" s="24">
        <f t="shared" si="25"/>
        <v>0</v>
      </c>
      <c r="M117" s="24">
        <f t="shared" si="26"/>
        <v>0</v>
      </c>
      <c r="N117" s="24">
        <f t="shared" si="27"/>
        <v>0</v>
      </c>
      <c r="O117" s="24">
        <f t="shared" si="28"/>
        <v>0</v>
      </c>
      <c r="P117" s="24">
        <f t="shared" si="23"/>
        <v>0</v>
      </c>
      <c r="Q117" s="1"/>
      <c r="S117" s="25" t="s">
        <v>500</v>
      </c>
      <c r="T117" s="24" t="e">
        <f>IF(#REF!="Q1",1,0)</f>
        <v>#REF!</v>
      </c>
      <c r="U117" s="24" t="e">
        <f>IF(#REF!="Q2",1,0)</f>
        <v>#REF!</v>
      </c>
      <c r="V117" s="24" t="e">
        <f>IF(#REF!="Q3",1,0)</f>
        <v>#REF!</v>
      </c>
      <c r="W117" s="24" t="e">
        <f>IF(#REF!="Q4",1,0)</f>
        <v>#REF!</v>
      </c>
    </row>
    <row r="118" spans="2:23" ht="12.75" hidden="1" customHeight="1">
      <c r="B118" s="1"/>
      <c r="C118" s="6" t="s">
        <v>11</v>
      </c>
      <c r="D118" s="1"/>
      <c r="E118" s="1"/>
      <c r="F118" s="7" t="s">
        <v>406</v>
      </c>
      <c r="G118" s="1"/>
      <c r="H118" s="1"/>
      <c r="I118" s="25" t="s">
        <v>501</v>
      </c>
      <c r="J118" s="24">
        <f t="shared" si="22"/>
        <v>0</v>
      </c>
      <c r="K118" s="24">
        <f t="shared" si="24"/>
        <v>0</v>
      </c>
      <c r="L118" s="24">
        <f t="shared" si="25"/>
        <v>0</v>
      </c>
      <c r="M118" s="24">
        <f t="shared" si="26"/>
        <v>0</v>
      </c>
      <c r="N118" s="24">
        <f t="shared" si="27"/>
        <v>0</v>
      </c>
      <c r="O118" s="24">
        <f t="shared" si="28"/>
        <v>0</v>
      </c>
      <c r="P118" s="24">
        <f t="shared" si="23"/>
        <v>0</v>
      </c>
      <c r="Q118" s="1"/>
      <c r="S118" s="25" t="s">
        <v>501</v>
      </c>
      <c r="T118" s="24" t="e">
        <f>IF(#REF!="Q1",1,0)</f>
        <v>#REF!</v>
      </c>
      <c r="U118" s="24" t="e">
        <f>IF(#REF!="Q2",1,0)</f>
        <v>#REF!</v>
      </c>
      <c r="V118" s="24" t="e">
        <f>IF(#REF!="Q3",1,0)</f>
        <v>#REF!</v>
      </c>
      <c r="W118" s="24" t="e">
        <f>IF(#REF!="Q4",1,0)</f>
        <v>#REF!</v>
      </c>
    </row>
    <row r="119" spans="2:23" ht="12.75" hidden="1" customHeight="1">
      <c r="B119" s="1"/>
      <c r="C119" s="6" t="s">
        <v>12</v>
      </c>
      <c r="D119" s="1"/>
      <c r="E119" s="1"/>
      <c r="F119" s="7" t="s">
        <v>407</v>
      </c>
      <c r="G119" s="1"/>
      <c r="H119" s="1"/>
      <c r="I119" s="25" t="s">
        <v>502</v>
      </c>
      <c r="J119" s="24">
        <f t="shared" si="22"/>
        <v>0</v>
      </c>
      <c r="K119" s="24">
        <f t="shared" si="24"/>
        <v>0</v>
      </c>
      <c r="L119" s="24">
        <f t="shared" si="25"/>
        <v>0</v>
      </c>
      <c r="M119" s="24">
        <f t="shared" si="26"/>
        <v>0</v>
      </c>
      <c r="N119" s="24">
        <f t="shared" si="27"/>
        <v>0</v>
      </c>
      <c r="O119" s="24">
        <f t="shared" si="28"/>
        <v>0</v>
      </c>
      <c r="P119" s="24">
        <f t="shared" si="23"/>
        <v>0</v>
      </c>
      <c r="Q119" s="1"/>
      <c r="S119" s="25" t="s">
        <v>502</v>
      </c>
      <c r="T119" s="24" t="e">
        <f>IF(#REF!="Q1",1,0)</f>
        <v>#REF!</v>
      </c>
      <c r="U119" s="24" t="e">
        <f>IF(#REF!="Q2",1,0)</f>
        <v>#REF!</v>
      </c>
      <c r="V119" s="24" t="e">
        <f>IF(#REF!="Q3",1,0)</f>
        <v>#REF!</v>
      </c>
      <c r="W119" s="24" t="e">
        <f>IF(#REF!="Q4",1,0)</f>
        <v>#REF!</v>
      </c>
    </row>
    <row r="120" spans="2:23" ht="12.75" hidden="1" customHeight="1">
      <c r="B120" s="1"/>
      <c r="C120" s="6" t="s">
        <v>13</v>
      </c>
      <c r="D120" s="1"/>
      <c r="E120" s="1"/>
      <c r="F120" s="1"/>
      <c r="G120" s="1"/>
      <c r="H120" s="1"/>
      <c r="I120" s="25" t="s">
        <v>503</v>
      </c>
      <c r="J120" s="24">
        <f t="shared" si="22"/>
        <v>0</v>
      </c>
      <c r="K120" s="24">
        <f t="shared" si="24"/>
        <v>0</v>
      </c>
      <c r="L120" s="24">
        <f t="shared" si="25"/>
        <v>0</v>
      </c>
      <c r="M120" s="24">
        <f t="shared" si="26"/>
        <v>0</v>
      </c>
      <c r="N120" s="24">
        <f t="shared" si="27"/>
        <v>0</v>
      </c>
      <c r="O120" s="24">
        <f t="shared" si="28"/>
        <v>0</v>
      </c>
      <c r="P120" s="24">
        <f t="shared" si="23"/>
        <v>0</v>
      </c>
      <c r="Q120" s="1"/>
      <c r="S120" s="25" t="s">
        <v>503</v>
      </c>
      <c r="T120" s="24" t="e">
        <f>IF(#REF!="Q1",1,0)</f>
        <v>#REF!</v>
      </c>
      <c r="U120" s="24" t="e">
        <f>IF(#REF!="Q2",1,0)</f>
        <v>#REF!</v>
      </c>
      <c r="V120" s="24" t="e">
        <f>IF(#REF!="Q3",1,0)</f>
        <v>#REF!</v>
      </c>
      <c r="W120" s="24" t="e">
        <f>IF(#REF!="Q4",1,0)</f>
        <v>#REF!</v>
      </c>
    </row>
    <row r="121" spans="2:23" ht="12.75" hidden="1" customHeight="1">
      <c r="B121" s="1"/>
      <c r="C121" s="6" t="s">
        <v>14</v>
      </c>
      <c r="D121" s="1"/>
      <c r="E121" s="1"/>
      <c r="F121" s="7" t="s">
        <v>468</v>
      </c>
      <c r="G121" s="1"/>
      <c r="H121" s="1"/>
      <c r="I121" s="25" t="s">
        <v>504</v>
      </c>
      <c r="J121" s="24">
        <f t="shared" si="22"/>
        <v>0</v>
      </c>
      <c r="K121" s="24">
        <f t="shared" si="24"/>
        <v>0</v>
      </c>
      <c r="L121" s="24">
        <f t="shared" si="25"/>
        <v>0</v>
      </c>
      <c r="M121" s="24">
        <f t="shared" si="26"/>
        <v>0</v>
      </c>
      <c r="N121" s="24">
        <f t="shared" si="27"/>
        <v>0</v>
      </c>
      <c r="O121" s="24">
        <f t="shared" si="28"/>
        <v>0</v>
      </c>
      <c r="P121" s="24">
        <f t="shared" si="23"/>
        <v>0</v>
      </c>
      <c r="Q121" s="1"/>
      <c r="S121" s="25" t="s">
        <v>504</v>
      </c>
      <c r="T121" s="24" t="e">
        <f>IF(#REF!="Q1",1,0)</f>
        <v>#REF!</v>
      </c>
      <c r="U121" s="24" t="e">
        <f>IF(#REF!="Q2",1,0)</f>
        <v>#REF!</v>
      </c>
      <c r="V121" s="24" t="e">
        <f>IF(#REF!="Q3",1,0)</f>
        <v>#REF!</v>
      </c>
      <c r="W121" s="24" t="e">
        <f>IF(#REF!="Q4",1,0)</f>
        <v>#REF!</v>
      </c>
    </row>
    <row r="122" spans="2:23" ht="12.75" hidden="1" customHeight="1">
      <c r="B122" s="1"/>
      <c r="C122" s="6" t="s">
        <v>15</v>
      </c>
      <c r="D122" s="1"/>
      <c r="E122" s="1"/>
      <c r="F122" s="7" t="s">
        <v>472</v>
      </c>
      <c r="G122" s="1"/>
      <c r="H122" s="1"/>
      <c r="I122" s="25" t="s">
        <v>505</v>
      </c>
      <c r="J122" s="24">
        <f t="shared" si="22"/>
        <v>0</v>
      </c>
      <c r="K122" s="24">
        <f t="shared" si="24"/>
        <v>0</v>
      </c>
      <c r="L122" s="24">
        <f t="shared" si="25"/>
        <v>0</v>
      </c>
      <c r="M122" s="24">
        <f t="shared" si="26"/>
        <v>0</v>
      </c>
      <c r="N122" s="24">
        <f t="shared" si="27"/>
        <v>0</v>
      </c>
      <c r="O122" s="24">
        <f t="shared" si="28"/>
        <v>0</v>
      </c>
      <c r="P122" s="24">
        <f t="shared" si="23"/>
        <v>0</v>
      </c>
      <c r="Q122" s="1"/>
      <c r="S122" s="25" t="s">
        <v>505</v>
      </c>
      <c r="T122" s="24" t="e">
        <f>IF(#REF!="Q1",1,0)</f>
        <v>#REF!</v>
      </c>
      <c r="U122" s="24" t="e">
        <f>IF(#REF!="Q2",1,0)</f>
        <v>#REF!</v>
      </c>
      <c r="V122" s="24" t="e">
        <f>IF(#REF!="Q3",1,0)</f>
        <v>#REF!</v>
      </c>
      <c r="W122" s="24" t="e">
        <f>IF(#REF!="Q4",1,0)</f>
        <v>#REF!</v>
      </c>
    </row>
    <row r="123" spans="2:23" ht="12.75" hidden="1" customHeight="1">
      <c r="B123" s="1"/>
      <c r="C123" s="6" t="s">
        <v>16</v>
      </c>
      <c r="D123" s="1"/>
      <c r="E123" s="1"/>
      <c r="F123" s="7" t="s">
        <v>473</v>
      </c>
      <c r="G123" s="1"/>
      <c r="H123" s="1"/>
      <c r="I123" s="26" t="s">
        <v>506</v>
      </c>
      <c r="J123" s="26">
        <f t="shared" ref="J123:P123" si="29">SUM(J111:J122)</f>
        <v>0</v>
      </c>
      <c r="K123" s="26">
        <f t="shared" si="29"/>
        <v>0</v>
      </c>
      <c r="L123" s="26">
        <f t="shared" si="29"/>
        <v>0</v>
      </c>
      <c r="M123" s="26">
        <f t="shared" si="29"/>
        <v>0</v>
      </c>
      <c r="N123" s="26">
        <f t="shared" si="29"/>
        <v>0</v>
      </c>
      <c r="O123" s="26">
        <f t="shared" si="29"/>
        <v>0</v>
      </c>
      <c r="P123" s="26">
        <f t="shared" si="29"/>
        <v>0</v>
      </c>
      <c r="Q123" s="1"/>
      <c r="S123" s="36" t="s">
        <v>506</v>
      </c>
      <c r="T123" s="36" t="e">
        <f>SUM(T111:T122)</f>
        <v>#REF!</v>
      </c>
      <c r="U123" s="36" t="e">
        <f>SUM(U111:U122)</f>
        <v>#REF!</v>
      </c>
      <c r="V123" s="36" t="e">
        <f t="shared" ref="V123:W123" si="30">SUM(V111:V122)</f>
        <v>#REF!</v>
      </c>
      <c r="W123" s="36" t="e">
        <f t="shared" si="30"/>
        <v>#REF!</v>
      </c>
    </row>
    <row r="124" spans="2:23" ht="12.75" hidden="1" customHeight="1">
      <c r="B124" s="1"/>
      <c r="C124" s="6" t="s">
        <v>17</v>
      </c>
      <c r="D124" s="1"/>
      <c r="E124" s="1"/>
      <c r="F124" s="1"/>
      <c r="G124" s="1"/>
      <c r="H124" s="1"/>
      <c r="I124" s="151" t="s">
        <v>520</v>
      </c>
      <c r="J124" s="32">
        <f>SUM(J123:O123)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3" ht="12.75" hidden="1" customHeight="1">
      <c r="B125" s="1"/>
      <c r="C125" s="6" t="s">
        <v>18</v>
      </c>
      <c r="D125" s="1"/>
      <c r="E125" s="1"/>
      <c r="F125" s="7" t="s">
        <v>476</v>
      </c>
      <c r="G125" s="1"/>
      <c r="H125" s="1"/>
      <c r="I125" s="2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3" ht="12.75" hidden="1" customHeight="1">
      <c r="B126" s="1"/>
      <c r="C126" s="6" t="s">
        <v>19</v>
      </c>
      <c r="D126" s="1"/>
      <c r="E126" s="1"/>
      <c r="F126" s="7" t="s">
        <v>478</v>
      </c>
      <c r="G126" s="1"/>
      <c r="H126" s="1"/>
      <c r="I126" s="2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3" ht="12.75" hidden="1" customHeight="1">
      <c r="B127" s="1"/>
      <c r="C127" s="6" t="s">
        <v>20</v>
      </c>
      <c r="D127" s="1"/>
      <c r="E127" s="1"/>
      <c r="F127" s="7" t="s">
        <v>477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3" ht="12.75" hidden="1" customHeight="1">
      <c r="B128" s="1"/>
      <c r="C128" s="6" t="s">
        <v>21</v>
      </c>
      <c r="D128" s="1"/>
      <c r="E128" s="1"/>
      <c r="F128" s="1"/>
      <c r="G128" s="1"/>
      <c r="H128" s="1"/>
      <c r="I128" s="153" t="s">
        <v>486</v>
      </c>
      <c r="J128" s="133" t="s">
        <v>478</v>
      </c>
      <c r="K128" s="215" t="s">
        <v>477</v>
      </c>
      <c r="L128" s="217" t="s">
        <v>403</v>
      </c>
      <c r="M128" s="1"/>
      <c r="N128" s="156" t="s">
        <v>524</v>
      </c>
      <c r="O128" s="103" t="s">
        <v>410</v>
      </c>
      <c r="P128" s="219" t="s">
        <v>415</v>
      </c>
      <c r="Q128" s="220" t="s">
        <v>412</v>
      </c>
      <c r="R128" s="103" t="s">
        <v>411</v>
      </c>
      <c r="S128" s="103" t="s">
        <v>413</v>
      </c>
      <c r="T128" s="220" t="s">
        <v>414</v>
      </c>
      <c r="U128" s="1"/>
      <c r="V128" s="1"/>
    </row>
    <row r="129" spans="2:23" ht="12.75" hidden="1" customHeight="1">
      <c r="B129" s="1"/>
      <c r="C129" s="6" t="s">
        <v>22</v>
      </c>
      <c r="D129" s="1"/>
      <c r="E129" s="1"/>
      <c r="F129" s="7" t="s">
        <v>479</v>
      </c>
      <c r="G129" s="1"/>
      <c r="H129" s="1"/>
      <c r="I129" s="154"/>
      <c r="J129" s="104"/>
      <c r="K129" s="216"/>
      <c r="L129" s="218"/>
      <c r="M129" s="1"/>
      <c r="N129" s="154"/>
      <c r="O129" s="104"/>
      <c r="P129" s="216"/>
      <c r="Q129" s="218"/>
      <c r="R129" s="104"/>
      <c r="S129" s="104"/>
      <c r="T129" s="218"/>
      <c r="U129" s="1"/>
      <c r="V129" s="1"/>
    </row>
    <row r="130" spans="2:23" ht="12.75" hidden="1" customHeight="1">
      <c r="B130" s="1"/>
      <c r="C130" s="6" t="s">
        <v>23</v>
      </c>
      <c r="D130" s="1"/>
      <c r="E130" s="1"/>
      <c r="F130" s="7" t="s">
        <v>410</v>
      </c>
      <c r="G130" s="1"/>
      <c r="H130" s="1"/>
      <c r="I130" s="155"/>
      <c r="J130" s="105"/>
      <c r="K130" s="216"/>
      <c r="L130" s="218"/>
      <c r="M130" s="1"/>
      <c r="N130" s="155"/>
      <c r="O130" s="105"/>
      <c r="P130" s="216"/>
      <c r="Q130" s="218"/>
      <c r="R130" s="105"/>
      <c r="S130" s="105"/>
      <c r="T130" s="218"/>
      <c r="U130" s="1"/>
      <c r="V130" s="1"/>
    </row>
    <row r="131" spans="2:23" ht="12.75" hidden="1" customHeight="1">
      <c r="B131" s="1"/>
      <c r="C131" s="6" t="s">
        <v>24</v>
      </c>
      <c r="D131" s="1"/>
      <c r="E131" s="1"/>
      <c r="F131" s="7" t="s">
        <v>415</v>
      </c>
      <c r="G131" s="1"/>
      <c r="H131" s="1"/>
      <c r="I131" s="25" t="s">
        <v>494</v>
      </c>
      <c r="J131" s="24">
        <f>IF(C37="Convegno Scientifico",1,0)</f>
        <v>0</v>
      </c>
      <c r="K131" s="24">
        <f>IF(C37="Seminario",1,0)</f>
        <v>0</v>
      </c>
      <c r="L131" s="24">
        <f>IF(F37="Sì",1,0)</f>
        <v>0</v>
      </c>
      <c r="M131" s="1"/>
      <c r="N131" s="25" t="s">
        <v>494</v>
      </c>
      <c r="O131" s="24">
        <f>IF(D37="Membro del Comitato Scientifico",1,0)</f>
        <v>0</v>
      </c>
      <c r="P131" s="24">
        <f>IF(D37="Membro del Comitato Organizzatore",1,0)</f>
        <v>0</v>
      </c>
      <c r="Q131" s="24">
        <f>IF(D37="Relatore Invitato",1,0)</f>
        <v>0</v>
      </c>
      <c r="R131" s="24">
        <f>IF(D37="Relatore",1,0)</f>
        <v>0</v>
      </c>
      <c r="S131" s="24">
        <f>IF(D37="Chair",1,0)</f>
        <v>0</v>
      </c>
      <c r="T131" s="24">
        <f>IF(D37="Discussant",1,0)</f>
        <v>0</v>
      </c>
      <c r="U131" s="1"/>
      <c r="V131" s="1"/>
    </row>
    <row r="132" spans="2:23" ht="12.75" hidden="1" customHeight="1">
      <c r="B132" s="1"/>
      <c r="C132" s="6" t="s">
        <v>25</v>
      </c>
      <c r="D132" s="1"/>
      <c r="E132" s="1"/>
      <c r="F132" s="7" t="s">
        <v>412</v>
      </c>
      <c r="G132" s="1"/>
      <c r="H132" s="1"/>
      <c r="I132" s="25" t="s">
        <v>495</v>
      </c>
      <c r="J132" s="24">
        <f t="shared" ref="J132:J135" si="31">IF(C38="Convegno Scientifico",1,0)</f>
        <v>0</v>
      </c>
      <c r="K132" s="24">
        <f t="shared" ref="K132:K135" si="32">IF(C38="Seminario",1,0)</f>
        <v>0</v>
      </c>
      <c r="L132" s="24">
        <f t="shared" ref="L132:L135" si="33">IF(F38="Sì",1,0)</f>
        <v>0</v>
      </c>
      <c r="M132" s="1"/>
      <c r="N132" s="25" t="s">
        <v>495</v>
      </c>
      <c r="O132" s="24">
        <f t="shared" ref="O132:O135" si="34">IF(D38="Membro del Comitato Scientifico",1,0)</f>
        <v>0</v>
      </c>
      <c r="P132" s="24">
        <f t="shared" ref="P132:P135" si="35">IF(D38="Membro del Comitato Organizzatore",1,0)</f>
        <v>0</v>
      </c>
      <c r="Q132" s="24">
        <f t="shared" ref="Q132:Q135" si="36">IF(D38="Relatore Invitato",1,0)</f>
        <v>0</v>
      </c>
      <c r="R132" s="24">
        <f t="shared" ref="R132:R135" si="37">IF(D38="Relatore",1,0)</f>
        <v>0</v>
      </c>
      <c r="S132" s="24">
        <f t="shared" ref="S132:S135" si="38">IF(D38="Chair",1,0)</f>
        <v>0</v>
      </c>
      <c r="T132" s="24">
        <f t="shared" ref="T132:T135" si="39">IF(D38="Discussant",1,0)</f>
        <v>0</v>
      </c>
      <c r="U132" s="1"/>
      <c r="V132" s="1"/>
    </row>
    <row r="133" spans="2:23" ht="12.75" hidden="1" customHeight="1">
      <c r="B133" s="1"/>
      <c r="C133" s="6" t="s">
        <v>26</v>
      </c>
      <c r="D133" s="1"/>
      <c r="E133" s="1"/>
      <c r="F133" s="7" t="s">
        <v>411</v>
      </c>
      <c r="G133" s="1"/>
      <c r="H133" s="1"/>
      <c r="I133" s="25" t="s">
        <v>496</v>
      </c>
      <c r="J133" s="24">
        <f t="shared" si="31"/>
        <v>0</v>
      </c>
      <c r="K133" s="24">
        <f t="shared" si="32"/>
        <v>0</v>
      </c>
      <c r="L133" s="24">
        <f t="shared" si="33"/>
        <v>0</v>
      </c>
      <c r="M133" s="1"/>
      <c r="N133" s="25" t="s">
        <v>496</v>
      </c>
      <c r="O133" s="24">
        <f t="shared" si="34"/>
        <v>0</v>
      </c>
      <c r="P133" s="24">
        <f t="shared" si="35"/>
        <v>0</v>
      </c>
      <c r="Q133" s="24">
        <f t="shared" si="36"/>
        <v>0</v>
      </c>
      <c r="R133" s="24">
        <f t="shared" si="37"/>
        <v>0</v>
      </c>
      <c r="S133" s="24">
        <f t="shared" si="38"/>
        <v>0</v>
      </c>
      <c r="T133" s="24">
        <f t="shared" si="39"/>
        <v>0</v>
      </c>
      <c r="U133" s="1"/>
      <c r="V133" s="1"/>
    </row>
    <row r="134" spans="2:23" ht="12.75" hidden="1" customHeight="1">
      <c r="B134" s="1"/>
      <c r="C134" s="6" t="s">
        <v>27</v>
      </c>
      <c r="D134" s="1"/>
      <c r="E134" s="1"/>
      <c r="F134" s="7" t="s">
        <v>413</v>
      </c>
      <c r="G134" s="1"/>
      <c r="H134" s="1"/>
      <c r="I134" s="25" t="s">
        <v>497</v>
      </c>
      <c r="J134" s="24">
        <f t="shared" si="31"/>
        <v>0</v>
      </c>
      <c r="K134" s="24">
        <f t="shared" si="32"/>
        <v>0</v>
      </c>
      <c r="L134" s="24">
        <f t="shared" si="33"/>
        <v>0</v>
      </c>
      <c r="M134" s="1"/>
      <c r="N134" s="25" t="s">
        <v>497</v>
      </c>
      <c r="O134" s="24">
        <f t="shared" si="34"/>
        <v>0</v>
      </c>
      <c r="P134" s="24">
        <f t="shared" si="35"/>
        <v>0</v>
      </c>
      <c r="Q134" s="24">
        <f t="shared" si="36"/>
        <v>0</v>
      </c>
      <c r="R134" s="24">
        <f t="shared" si="37"/>
        <v>0</v>
      </c>
      <c r="S134" s="24">
        <f t="shared" si="38"/>
        <v>0</v>
      </c>
      <c r="T134" s="24">
        <f t="shared" si="39"/>
        <v>0</v>
      </c>
      <c r="U134" s="1"/>
      <c r="V134" s="1"/>
    </row>
    <row r="135" spans="2:23" ht="12.75" hidden="1" customHeight="1">
      <c r="B135" s="1"/>
      <c r="C135" s="6" t="s">
        <v>28</v>
      </c>
      <c r="D135" s="1"/>
      <c r="E135" s="1"/>
      <c r="F135" s="7" t="s">
        <v>414</v>
      </c>
      <c r="G135" s="1"/>
      <c r="H135" s="1"/>
      <c r="I135" s="25" t="s">
        <v>498</v>
      </c>
      <c r="J135" s="24">
        <f t="shared" si="31"/>
        <v>0</v>
      </c>
      <c r="K135" s="24">
        <f t="shared" si="32"/>
        <v>0</v>
      </c>
      <c r="L135" s="24">
        <f t="shared" si="33"/>
        <v>0</v>
      </c>
      <c r="M135" s="1"/>
      <c r="N135" s="25" t="s">
        <v>498</v>
      </c>
      <c r="O135" s="24">
        <f t="shared" si="34"/>
        <v>0</v>
      </c>
      <c r="P135" s="24">
        <f t="shared" si="35"/>
        <v>0</v>
      </c>
      <c r="Q135" s="24">
        <f t="shared" si="36"/>
        <v>0</v>
      </c>
      <c r="R135" s="24">
        <f t="shared" si="37"/>
        <v>0</v>
      </c>
      <c r="S135" s="24">
        <f t="shared" si="38"/>
        <v>0</v>
      </c>
      <c r="T135" s="24">
        <f t="shared" si="39"/>
        <v>0</v>
      </c>
      <c r="U135" s="1"/>
      <c r="V135" s="1"/>
    </row>
    <row r="136" spans="2:23" ht="12.75" hidden="1" customHeight="1">
      <c r="B136" s="1"/>
      <c r="C136" s="6" t="s">
        <v>29</v>
      </c>
      <c r="D136" s="1"/>
      <c r="E136" s="1"/>
      <c r="F136" s="1"/>
      <c r="G136" s="1"/>
      <c r="H136" s="1"/>
      <c r="I136" s="26" t="s">
        <v>506</v>
      </c>
      <c r="J136" s="26">
        <f>SUM(J131:J135)</f>
        <v>0</v>
      </c>
      <c r="K136" s="26">
        <f>SUM(K131:K135)</f>
        <v>0</v>
      </c>
      <c r="L136" s="26">
        <f>SUM(L131:L135)</f>
        <v>0</v>
      </c>
      <c r="M136" s="1"/>
      <c r="N136" s="26" t="s">
        <v>506</v>
      </c>
      <c r="O136" s="26">
        <f t="shared" ref="O136:T136" si="40">SUM(O131:O135)</f>
        <v>0</v>
      </c>
      <c r="P136" s="26">
        <f t="shared" si="40"/>
        <v>0</v>
      </c>
      <c r="Q136" s="26">
        <f t="shared" si="40"/>
        <v>0</v>
      </c>
      <c r="R136" s="26">
        <f t="shared" si="40"/>
        <v>0</v>
      </c>
      <c r="S136" s="26">
        <f t="shared" si="40"/>
        <v>0</v>
      </c>
      <c r="T136" s="26">
        <f t="shared" si="40"/>
        <v>0</v>
      </c>
      <c r="U136" s="1"/>
      <c r="V136" s="1"/>
    </row>
    <row r="137" spans="2:23" ht="12.75" hidden="1" customHeight="1">
      <c r="B137" s="1"/>
      <c r="C137" s="6" t="s">
        <v>30</v>
      </c>
      <c r="D137" s="1"/>
      <c r="E137" s="1"/>
      <c r="F137" s="7" t="s">
        <v>480</v>
      </c>
      <c r="G137" s="1"/>
      <c r="H137" s="1"/>
      <c r="I137" s="31" t="s">
        <v>514</v>
      </c>
      <c r="J137" s="32">
        <f>SUM(J136:K136)</f>
        <v>0</v>
      </c>
      <c r="K137" s="1"/>
      <c r="L137" s="1"/>
      <c r="M137" s="1"/>
      <c r="N137" s="31" t="s">
        <v>514</v>
      </c>
      <c r="O137" s="32">
        <f>SUM(O136:P136)</f>
        <v>0</v>
      </c>
      <c r="P137" s="1"/>
      <c r="Q137" s="1"/>
      <c r="R137" s="1"/>
      <c r="S137" s="1"/>
      <c r="T137" s="1"/>
      <c r="U137" s="1"/>
      <c r="V137" s="1"/>
    </row>
    <row r="138" spans="2:23" ht="12.75" hidden="1" customHeight="1">
      <c r="B138" s="1"/>
      <c r="C138" s="6" t="s">
        <v>31</v>
      </c>
      <c r="D138" s="1"/>
      <c r="E138" s="1"/>
      <c r="F138" s="7" t="s">
        <v>511</v>
      </c>
      <c r="G138" s="1"/>
      <c r="H138" s="1"/>
      <c r="P138" s="1"/>
      <c r="Q138" s="1"/>
      <c r="R138" s="1"/>
      <c r="S138" s="1"/>
      <c r="T138" s="1"/>
      <c r="U138" s="1"/>
      <c r="V138" s="1"/>
    </row>
    <row r="139" spans="2:23" ht="12.75" hidden="1" customHeight="1">
      <c r="B139" s="1"/>
      <c r="C139" s="6" t="s">
        <v>32</v>
      </c>
      <c r="D139" s="1"/>
      <c r="E139" s="1"/>
      <c r="F139" s="7" t="s">
        <v>422</v>
      </c>
      <c r="G139" s="1"/>
      <c r="H139" s="1"/>
      <c r="P139" s="1"/>
      <c r="Q139" s="1"/>
      <c r="R139" s="1"/>
      <c r="S139" s="1"/>
      <c r="T139" s="1"/>
      <c r="U139" s="1"/>
      <c r="V139" s="1"/>
    </row>
    <row r="140" spans="2:23" ht="12.75" hidden="1" customHeight="1">
      <c r="B140" s="1"/>
      <c r="C140" s="6" t="s">
        <v>33</v>
      </c>
      <c r="D140" s="1"/>
      <c r="E140" s="1"/>
      <c r="F140" s="7" t="s">
        <v>423</v>
      </c>
      <c r="G140" s="1"/>
      <c r="H140" s="1"/>
      <c r="I140" s="28" t="s">
        <v>509</v>
      </c>
      <c r="J140" s="116" t="s">
        <v>400</v>
      </c>
      <c r="K140" s="127" t="s">
        <v>544</v>
      </c>
      <c r="L140" s="127" t="s">
        <v>548</v>
      </c>
      <c r="M140" s="127" t="s">
        <v>545</v>
      </c>
      <c r="N140" s="127" t="s">
        <v>546</v>
      </c>
      <c r="O140" s="127" t="s">
        <v>547</v>
      </c>
      <c r="P140" s="116" t="s">
        <v>396</v>
      </c>
      <c r="Q140" s="1"/>
      <c r="R140" s="1"/>
      <c r="S140" s="1"/>
      <c r="T140" s="1"/>
      <c r="U140" s="1"/>
      <c r="V140" s="1"/>
      <c r="W140" s="1"/>
    </row>
    <row r="141" spans="2:23" ht="12.75" hidden="1" customHeight="1">
      <c r="B141" s="1"/>
      <c r="C141" s="6" t="s">
        <v>34</v>
      </c>
      <c r="D141" s="1"/>
      <c r="E141" s="1"/>
      <c r="F141" s="7" t="s">
        <v>424</v>
      </c>
      <c r="G141" s="1"/>
      <c r="H141" s="1"/>
      <c r="I141" s="29"/>
      <c r="J141" s="117"/>
      <c r="K141" s="117"/>
      <c r="L141" s="117"/>
      <c r="M141" s="117"/>
      <c r="N141" s="117"/>
      <c r="O141" s="117"/>
      <c r="P141" s="117"/>
      <c r="Q141" s="1"/>
      <c r="R141" s="1"/>
      <c r="S141" s="1"/>
      <c r="T141" s="1"/>
      <c r="U141" s="1"/>
      <c r="V141" s="1"/>
      <c r="W141" s="1"/>
    </row>
    <row r="142" spans="2:23" ht="12.75" hidden="1" customHeight="1">
      <c r="B142" s="1"/>
      <c r="C142" s="6" t="s">
        <v>35</v>
      </c>
      <c r="D142" s="1"/>
      <c r="E142" s="1"/>
      <c r="F142" s="7" t="s">
        <v>510</v>
      </c>
      <c r="G142" s="1"/>
      <c r="H142" s="1"/>
      <c r="I142" s="30"/>
      <c r="J142" s="118"/>
      <c r="K142" s="118"/>
      <c r="L142" s="118"/>
      <c r="M142" s="118"/>
      <c r="N142" s="118"/>
      <c r="O142" s="118"/>
      <c r="P142" s="118"/>
      <c r="Q142" s="1"/>
      <c r="R142" s="1"/>
      <c r="S142" s="1"/>
      <c r="T142" s="1"/>
      <c r="U142" s="1"/>
      <c r="V142" s="1"/>
      <c r="W142" s="1"/>
    </row>
    <row r="143" spans="2:23" ht="12.75" hidden="1" customHeight="1">
      <c r="B143" s="1"/>
      <c r="C143" s="6" t="s">
        <v>36</v>
      </c>
      <c r="D143" s="1"/>
      <c r="E143" s="1"/>
      <c r="F143" s="7" t="s">
        <v>425</v>
      </c>
      <c r="G143" s="1"/>
      <c r="H143" s="1"/>
      <c r="I143" s="25" t="s">
        <v>494</v>
      </c>
      <c r="J143" s="24">
        <f>IF(G37="I - Diritti umani",1,0)</f>
        <v>0</v>
      </c>
      <c r="K143" s="24">
        <f>IF(G37="II - Salute, sicurezza e benessere",1,0)</f>
        <v>0</v>
      </c>
      <c r="L143" s="24">
        <f>IF(G37="III - Progresso e innovazione tecnologica",1,0)</f>
        <v>0</v>
      </c>
      <c r="M143" s="24">
        <f>IF(G37="IV - Culture e società in trasformazione",1,0)</f>
        <v>0</v>
      </c>
      <c r="N143" s="24">
        <f>IF(G37="V - Imprese, mercati e PA",1,0)</f>
        <v>0</v>
      </c>
      <c r="O143" s="24">
        <f>IF(G37="VI -  Sviluppo sostenibile",1,0)</f>
        <v>0</v>
      </c>
      <c r="P143" s="24">
        <f>IF(G37="Altro",1,0)</f>
        <v>0</v>
      </c>
      <c r="Q143" s="1"/>
      <c r="R143" s="1"/>
      <c r="S143" s="1"/>
      <c r="T143" s="1"/>
      <c r="U143" s="1"/>
      <c r="V143" s="1"/>
      <c r="W143" s="1"/>
    </row>
    <row r="144" spans="2:23" ht="12.75" hidden="1" customHeight="1">
      <c r="B144" s="1"/>
      <c r="C144" s="6" t="s">
        <v>37</v>
      </c>
      <c r="D144" s="1"/>
      <c r="E144" s="1"/>
      <c r="F144" s="7" t="s">
        <v>449</v>
      </c>
      <c r="G144" s="1"/>
      <c r="H144" s="1"/>
      <c r="I144" s="25" t="s">
        <v>495</v>
      </c>
      <c r="J144" s="24">
        <f t="shared" ref="J144:J147" si="41">IF(G38="I - Diritti umani",1,0)</f>
        <v>0</v>
      </c>
      <c r="K144" s="24">
        <f t="shared" ref="K144:K147" si="42">IF(G38="II - Salute, sicurezza e benessere",1,0)</f>
        <v>0</v>
      </c>
      <c r="L144" s="24">
        <f t="shared" ref="L144:L147" si="43">IF(G38="III - Progresso e innovazione tecnologica",1,0)</f>
        <v>0</v>
      </c>
      <c r="M144" s="24">
        <f t="shared" ref="M144:M147" si="44">IF(G38="IV - Culture e società in trasformazione",1,0)</f>
        <v>0</v>
      </c>
      <c r="N144" s="24">
        <f t="shared" ref="N144:N146" si="45">IF(G38="V - Imprese, mercati e PA",1,0)</f>
        <v>0</v>
      </c>
      <c r="O144" s="24">
        <f t="shared" ref="O144:O147" si="46">IF(G38="VI -  Sviluppo sostenibile",1,0)</f>
        <v>0</v>
      </c>
      <c r="P144" s="24">
        <f>IF(G38="Altro",1,0)</f>
        <v>0</v>
      </c>
      <c r="Q144" s="1"/>
      <c r="R144" s="1"/>
      <c r="S144" s="1"/>
      <c r="T144" s="1"/>
      <c r="U144" s="1"/>
      <c r="V144" s="1"/>
      <c r="W144" s="1"/>
    </row>
    <row r="145" spans="2:23" ht="12.75" hidden="1" customHeight="1">
      <c r="B145" s="1"/>
      <c r="C145" s="6" t="s">
        <v>38</v>
      </c>
      <c r="D145" s="1"/>
      <c r="E145" s="1"/>
      <c r="F145" s="7" t="s">
        <v>481</v>
      </c>
      <c r="G145" s="1"/>
      <c r="H145" s="1"/>
      <c r="I145" s="25" t="s">
        <v>496</v>
      </c>
      <c r="J145" s="24">
        <f t="shared" si="41"/>
        <v>0</v>
      </c>
      <c r="K145" s="24">
        <f t="shared" si="42"/>
        <v>0</v>
      </c>
      <c r="L145" s="24">
        <f t="shared" si="43"/>
        <v>0</v>
      </c>
      <c r="M145" s="24">
        <f t="shared" si="44"/>
        <v>0</v>
      </c>
      <c r="N145" s="24">
        <f t="shared" si="45"/>
        <v>0</v>
      </c>
      <c r="O145" s="24">
        <f t="shared" si="46"/>
        <v>0</v>
      </c>
      <c r="P145" s="24">
        <f>IF(G39="Altro",1,0)</f>
        <v>0</v>
      </c>
      <c r="Q145" s="1"/>
      <c r="R145" s="1"/>
      <c r="S145" s="1"/>
      <c r="T145" s="1"/>
      <c r="U145" s="1"/>
      <c r="V145" s="1"/>
      <c r="W145" s="1"/>
    </row>
    <row r="146" spans="2:23" ht="12.75" hidden="1" customHeight="1">
      <c r="B146" s="1"/>
      <c r="C146" s="6" t="s">
        <v>39</v>
      </c>
      <c r="D146" s="1"/>
      <c r="E146" s="1"/>
      <c r="F146" s="1"/>
      <c r="G146" s="1"/>
      <c r="H146" s="1"/>
      <c r="I146" s="25" t="s">
        <v>497</v>
      </c>
      <c r="J146" s="24">
        <f t="shared" si="41"/>
        <v>0</v>
      </c>
      <c r="K146" s="24">
        <f t="shared" si="42"/>
        <v>0</v>
      </c>
      <c r="L146" s="24">
        <f t="shared" si="43"/>
        <v>0</v>
      </c>
      <c r="M146" s="24">
        <f t="shared" si="44"/>
        <v>0</v>
      </c>
      <c r="N146" s="24">
        <f t="shared" si="45"/>
        <v>0</v>
      </c>
      <c r="O146" s="24">
        <f t="shared" si="46"/>
        <v>0</v>
      </c>
      <c r="P146" s="24">
        <f>IF(G40="Altro",1,0)</f>
        <v>0</v>
      </c>
      <c r="Q146" s="1"/>
      <c r="R146" s="1"/>
      <c r="S146" s="1"/>
      <c r="T146" s="1"/>
      <c r="U146" s="1"/>
      <c r="V146" s="1"/>
      <c r="W146" s="1"/>
    </row>
    <row r="147" spans="2:23" ht="12.75" hidden="1" customHeight="1">
      <c r="B147" s="1"/>
      <c r="C147" s="6" t="s">
        <v>40</v>
      </c>
      <c r="D147" s="1"/>
      <c r="E147" s="1"/>
      <c r="F147" s="7" t="s">
        <v>468</v>
      </c>
      <c r="G147" s="1"/>
      <c r="H147" s="1"/>
      <c r="I147" s="25" t="s">
        <v>498</v>
      </c>
      <c r="J147" s="24">
        <f t="shared" si="41"/>
        <v>0</v>
      </c>
      <c r="K147" s="24">
        <f t="shared" si="42"/>
        <v>0</v>
      </c>
      <c r="L147" s="24">
        <f t="shared" si="43"/>
        <v>0</v>
      </c>
      <c r="M147" s="24">
        <f t="shared" si="44"/>
        <v>0</v>
      </c>
      <c r="N147" s="24">
        <f>IF(G41="V - Imprese, mercati e PA",1,0)</f>
        <v>0</v>
      </c>
      <c r="O147" s="24">
        <f t="shared" si="46"/>
        <v>0</v>
      </c>
      <c r="P147" s="24">
        <f>IF(G41="Altro",1,0)</f>
        <v>0</v>
      </c>
      <c r="Q147" s="1"/>
      <c r="R147" s="1"/>
      <c r="S147" s="1"/>
      <c r="T147" s="1"/>
      <c r="U147" s="1"/>
      <c r="V147" s="1"/>
      <c r="W147" s="1"/>
    </row>
    <row r="148" spans="2:23" ht="12.75" hidden="1" customHeight="1">
      <c r="B148" s="1"/>
      <c r="C148" s="6" t="s">
        <v>41</v>
      </c>
      <c r="D148" s="1"/>
      <c r="E148" s="1"/>
      <c r="F148" s="7" t="s">
        <v>426</v>
      </c>
      <c r="G148" s="1"/>
      <c r="H148" s="1"/>
      <c r="I148" s="26" t="s">
        <v>506</v>
      </c>
      <c r="J148" s="26">
        <f>SUM(J143:J147)</f>
        <v>0</v>
      </c>
      <c r="K148" s="26">
        <f t="shared" ref="K148:P148" si="47">SUM(K143:K147)</f>
        <v>0</v>
      </c>
      <c r="L148" s="26">
        <f>SUM(L143:L147)</f>
        <v>0</v>
      </c>
      <c r="M148" s="26">
        <f t="shared" si="47"/>
        <v>0</v>
      </c>
      <c r="N148" s="26">
        <f t="shared" si="47"/>
        <v>0</v>
      </c>
      <c r="O148" s="26">
        <f t="shared" si="47"/>
        <v>0</v>
      </c>
      <c r="P148" s="26">
        <f t="shared" si="47"/>
        <v>0</v>
      </c>
      <c r="Q148" s="1"/>
      <c r="R148" s="1"/>
      <c r="S148" s="1"/>
      <c r="T148" s="1"/>
      <c r="U148" s="1"/>
      <c r="V148" s="1"/>
      <c r="W148" s="1"/>
    </row>
    <row r="149" spans="2:23" ht="12.75" hidden="1" customHeight="1">
      <c r="B149" s="1"/>
      <c r="C149" s="6" t="s">
        <v>42</v>
      </c>
      <c r="D149" s="1"/>
      <c r="E149" s="1"/>
      <c r="F149" s="7" t="s">
        <v>427</v>
      </c>
      <c r="G149" s="1"/>
      <c r="H149" s="1"/>
      <c r="I149" s="35" t="s">
        <v>523</v>
      </c>
      <c r="J149" s="32">
        <f>SUM(J148:O148)</f>
        <v>0</v>
      </c>
      <c r="P149" s="1"/>
      <c r="Q149" s="1"/>
      <c r="R149" s="1"/>
      <c r="S149" s="1"/>
      <c r="T149" s="1"/>
      <c r="U149" s="1"/>
      <c r="V149" s="1"/>
    </row>
    <row r="150" spans="2:23" ht="12.75" hidden="1" customHeight="1">
      <c r="B150" s="1"/>
      <c r="C150" s="6" t="s">
        <v>43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3" ht="12.75" hidden="1" customHeight="1">
      <c r="B151" s="1"/>
      <c r="C151" s="6" t="s">
        <v>44</v>
      </c>
      <c r="D151" s="1"/>
      <c r="E151" s="1"/>
      <c r="F151" s="7" t="s">
        <v>468</v>
      </c>
      <c r="G151" s="1"/>
      <c r="H151" s="1"/>
      <c r="I151" s="148" t="s">
        <v>487</v>
      </c>
      <c r="J151" s="133" t="s">
        <v>511</v>
      </c>
      <c r="K151" s="215" t="s">
        <v>422</v>
      </c>
      <c r="L151" s="215" t="s">
        <v>423</v>
      </c>
      <c r="M151" s="215" t="s">
        <v>424</v>
      </c>
      <c r="N151" s="215" t="s">
        <v>510</v>
      </c>
      <c r="O151" s="215" t="s">
        <v>425</v>
      </c>
      <c r="P151" s="215" t="s">
        <v>449</v>
      </c>
      <c r="Q151" s="215" t="s">
        <v>481</v>
      </c>
      <c r="R151" s="1"/>
      <c r="S151" s="142" t="s">
        <v>529</v>
      </c>
      <c r="T151" s="103" t="s">
        <v>426</v>
      </c>
      <c r="U151" s="219" t="s">
        <v>427</v>
      </c>
      <c r="V151" s="1"/>
    </row>
    <row r="152" spans="2:23" ht="12.75" hidden="1" customHeight="1">
      <c r="B152" s="1"/>
      <c r="C152" s="6" t="s">
        <v>45</v>
      </c>
      <c r="D152" s="1"/>
      <c r="E152" s="1"/>
      <c r="F152" s="7" t="s">
        <v>430</v>
      </c>
      <c r="G152" s="1"/>
      <c r="H152" s="1"/>
      <c r="I152" s="149"/>
      <c r="J152" s="104"/>
      <c r="K152" s="216"/>
      <c r="L152" s="216"/>
      <c r="M152" s="216"/>
      <c r="N152" s="216"/>
      <c r="O152" s="216"/>
      <c r="P152" s="216"/>
      <c r="Q152" s="216"/>
      <c r="R152" s="1"/>
      <c r="S152" s="143"/>
      <c r="T152" s="104"/>
      <c r="U152" s="216"/>
      <c r="V152" s="1"/>
    </row>
    <row r="153" spans="2:23" ht="12.75" hidden="1" customHeight="1">
      <c r="B153" s="1"/>
      <c r="C153" s="6" t="s">
        <v>46</v>
      </c>
      <c r="D153" s="1"/>
      <c r="E153" s="1"/>
      <c r="F153" s="7" t="s">
        <v>431</v>
      </c>
      <c r="G153" s="1"/>
      <c r="H153" s="1"/>
      <c r="I153" s="150"/>
      <c r="J153" s="105"/>
      <c r="K153" s="216"/>
      <c r="L153" s="216"/>
      <c r="M153" s="216"/>
      <c r="N153" s="216"/>
      <c r="O153" s="216"/>
      <c r="P153" s="216"/>
      <c r="Q153" s="216"/>
      <c r="R153" s="1"/>
      <c r="S153" s="144"/>
      <c r="T153" s="105"/>
      <c r="U153" s="216"/>
      <c r="V153" s="1"/>
    </row>
    <row r="154" spans="2:23" ht="12.75" hidden="1" customHeight="1">
      <c r="B154" s="1"/>
      <c r="C154" s="6" t="s">
        <v>47</v>
      </c>
      <c r="D154" s="1"/>
      <c r="E154" s="1"/>
      <c r="F154" s="7" t="s">
        <v>432</v>
      </c>
      <c r="G154" s="1"/>
      <c r="H154" s="1"/>
      <c r="I154" s="25" t="s">
        <v>494</v>
      </c>
      <c r="J154" s="24">
        <f>IF(C45="Fondi di Ateneo",1,0)</f>
        <v>0</v>
      </c>
      <c r="K154" s="24">
        <f>IF(C45="Fondi pubblici europei",1,0)</f>
        <v>0</v>
      </c>
      <c r="L154" s="24">
        <f>IF(C45="Fondi pubblici nazionali",1,0)</f>
        <v>0</v>
      </c>
      <c r="M154" s="24">
        <f>IF(C45="Fondi pubblici regionali",1,0)</f>
        <v>0</v>
      </c>
      <c r="N154" s="27">
        <f>IF(C45="Altri fondi pubblici",1,0)</f>
        <v>0</v>
      </c>
      <c r="O154" s="27">
        <f>IF(C45="Fondi privati",1,0)</f>
        <v>0</v>
      </c>
      <c r="P154" s="27">
        <f>IF(C45="Presentati ma non finanziati",1,0)</f>
        <v>0</v>
      </c>
      <c r="Q154" s="24">
        <f>IF(C45="Finanziamento non previsto",1,0)</f>
        <v>0</v>
      </c>
      <c r="R154" s="1"/>
      <c r="S154" s="25" t="s">
        <v>494</v>
      </c>
      <c r="T154" s="24">
        <f>IF(H45="Capofila",1,0)</f>
        <v>0</v>
      </c>
      <c r="U154" s="24">
        <f>IF(H45="Partner",1,0)</f>
        <v>0</v>
      </c>
      <c r="V154" s="1"/>
    </row>
    <row r="155" spans="2:23" ht="12.75" hidden="1" customHeight="1">
      <c r="B155" s="1"/>
      <c r="C155" s="6" t="s">
        <v>48</v>
      </c>
      <c r="D155" s="1"/>
      <c r="E155" s="1"/>
      <c r="F155" s="7" t="s">
        <v>433</v>
      </c>
      <c r="G155" s="1"/>
      <c r="H155" s="1"/>
      <c r="I155" s="25" t="s">
        <v>495</v>
      </c>
      <c r="J155" s="24">
        <f t="shared" ref="J155:J163" si="48">IF(C46="Fondi di Ateneo",1,0)</f>
        <v>0</v>
      </c>
      <c r="K155" s="24">
        <f t="shared" ref="K155:K163" si="49">IF(C46="Fondi pubblici europei",1,0)</f>
        <v>0</v>
      </c>
      <c r="L155" s="24">
        <f t="shared" ref="L155:L163" si="50">IF(C46="Fondi pubblici nazionali",1,0)</f>
        <v>0</v>
      </c>
      <c r="M155" s="24">
        <f t="shared" ref="M155:M163" si="51">IF(C46="Fondi pubblici regionali",1,0)</f>
        <v>0</v>
      </c>
      <c r="N155" s="27">
        <f t="shared" ref="N155:N163" si="52">IF(C46="Altri fondi pubblici",1,0)</f>
        <v>0</v>
      </c>
      <c r="O155" s="27">
        <f t="shared" ref="O155:O163" si="53">IF(C46="Fondi privati",1,0)</f>
        <v>0</v>
      </c>
      <c r="P155" s="27">
        <f t="shared" ref="P155:P163" si="54">IF(C46="Presentati ma non finanziati",1,0)</f>
        <v>0</v>
      </c>
      <c r="Q155" s="24">
        <f t="shared" ref="Q155:Q163" si="55">IF(C46="Finanziamento non previsto",1,0)</f>
        <v>0</v>
      </c>
      <c r="R155" s="1"/>
      <c r="S155" s="25" t="s">
        <v>495</v>
      </c>
      <c r="T155" s="24">
        <f t="shared" ref="T155:T163" si="56">IF(H46="Capofila",1,0)</f>
        <v>0</v>
      </c>
      <c r="U155" s="24">
        <f t="shared" ref="U155:U163" si="57">IF(H46="Partner",1,0)</f>
        <v>0</v>
      </c>
      <c r="V155" s="1"/>
    </row>
    <row r="156" spans="2:23" ht="12.75" hidden="1" customHeight="1">
      <c r="B156" s="1"/>
      <c r="C156" s="6" t="s">
        <v>49</v>
      </c>
      <c r="D156" s="1"/>
      <c r="E156" s="1"/>
      <c r="F156" s="1"/>
      <c r="G156" s="1"/>
      <c r="H156" s="1"/>
      <c r="I156" s="25" t="s">
        <v>496</v>
      </c>
      <c r="J156" s="24">
        <f t="shared" si="48"/>
        <v>0</v>
      </c>
      <c r="K156" s="24">
        <f t="shared" si="49"/>
        <v>0</v>
      </c>
      <c r="L156" s="24">
        <f t="shared" si="50"/>
        <v>0</v>
      </c>
      <c r="M156" s="24">
        <f t="shared" si="51"/>
        <v>0</v>
      </c>
      <c r="N156" s="27">
        <f t="shared" si="52"/>
        <v>0</v>
      </c>
      <c r="O156" s="27">
        <f t="shared" si="53"/>
        <v>0</v>
      </c>
      <c r="P156" s="27">
        <f t="shared" si="54"/>
        <v>0</v>
      </c>
      <c r="Q156" s="24">
        <f t="shared" si="55"/>
        <v>0</v>
      </c>
      <c r="R156" s="1"/>
      <c r="S156" s="25" t="s">
        <v>496</v>
      </c>
      <c r="T156" s="24">
        <f t="shared" si="56"/>
        <v>0</v>
      </c>
      <c r="U156" s="24">
        <f t="shared" si="57"/>
        <v>0</v>
      </c>
      <c r="V156" s="1"/>
    </row>
    <row r="157" spans="2:23" ht="12.75" hidden="1" customHeight="1">
      <c r="B157" s="1"/>
      <c r="C157" s="6" t="s">
        <v>50</v>
      </c>
      <c r="D157" s="1"/>
      <c r="E157" s="1"/>
      <c r="F157" s="7" t="s">
        <v>468</v>
      </c>
      <c r="G157" s="1"/>
      <c r="H157" s="1"/>
      <c r="I157" s="25" t="s">
        <v>497</v>
      </c>
      <c r="J157" s="24">
        <f t="shared" si="48"/>
        <v>0</v>
      </c>
      <c r="K157" s="24">
        <f t="shared" si="49"/>
        <v>0</v>
      </c>
      <c r="L157" s="24">
        <f t="shared" si="50"/>
        <v>0</v>
      </c>
      <c r="M157" s="24">
        <f t="shared" si="51"/>
        <v>0</v>
      </c>
      <c r="N157" s="27">
        <f t="shared" si="52"/>
        <v>0</v>
      </c>
      <c r="O157" s="27">
        <f t="shared" si="53"/>
        <v>0</v>
      </c>
      <c r="P157" s="27">
        <f t="shared" si="54"/>
        <v>0</v>
      </c>
      <c r="Q157" s="24">
        <f t="shared" si="55"/>
        <v>0</v>
      </c>
      <c r="R157" s="1"/>
      <c r="S157" s="25" t="s">
        <v>497</v>
      </c>
      <c r="T157" s="24">
        <f t="shared" si="56"/>
        <v>0</v>
      </c>
      <c r="U157" s="24">
        <f t="shared" si="57"/>
        <v>0</v>
      </c>
      <c r="V157" s="1"/>
    </row>
    <row r="158" spans="2:23" ht="12.75" hidden="1" customHeight="1">
      <c r="B158" s="1"/>
      <c r="C158" s="6" t="s">
        <v>51</v>
      </c>
      <c r="D158" s="1"/>
      <c r="E158" s="1"/>
      <c r="F158" s="7" t="s">
        <v>436</v>
      </c>
      <c r="G158" s="1"/>
      <c r="H158" s="1"/>
      <c r="I158" s="25" t="s">
        <v>498</v>
      </c>
      <c r="J158" s="24">
        <f t="shared" si="48"/>
        <v>0</v>
      </c>
      <c r="K158" s="24">
        <f t="shared" si="49"/>
        <v>0</v>
      </c>
      <c r="L158" s="24">
        <f t="shared" si="50"/>
        <v>0</v>
      </c>
      <c r="M158" s="24">
        <f t="shared" si="51"/>
        <v>0</v>
      </c>
      <c r="N158" s="27">
        <f t="shared" si="52"/>
        <v>0</v>
      </c>
      <c r="O158" s="27">
        <f t="shared" si="53"/>
        <v>0</v>
      </c>
      <c r="P158" s="27">
        <f t="shared" si="54"/>
        <v>0</v>
      </c>
      <c r="Q158" s="24">
        <f t="shared" si="55"/>
        <v>0</v>
      </c>
      <c r="R158" s="1"/>
      <c r="S158" s="25" t="s">
        <v>498</v>
      </c>
      <c r="T158" s="24">
        <f t="shared" si="56"/>
        <v>0</v>
      </c>
      <c r="U158" s="24">
        <f t="shared" si="57"/>
        <v>0</v>
      </c>
      <c r="V158" s="1"/>
    </row>
    <row r="159" spans="2:23" ht="12.75" hidden="1" customHeight="1">
      <c r="B159" s="1"/>
      <c r="C159" s="6" t="s">
        <v>52</v>
      </c>
      <c r="D159" s="1"/>
      <c r="E159" s="1"/>
      <c r="F159" s="7" t="s">
        <v>437</v>
      </c>
      <c r="G159" s="1"/>
      <c r="H159" s="1"/>
      <c r="I159" s="25" t="s">
        <v>499</v>
      </c>
      <c r="J159" s="24">
        <f t="shared" si="48"/>
        <v>0</v>
      </c>
      <c r="K159" s="24">
        <f t="shared" si="49"/>
        <v>0</v>
      </c>
      <c r="L159" s="24">
        <f t="shared" si="50"/>
        <v>0</v>
      </c>
      <c r="M159" s="24">
        <f t="shared" si="51"/>
        <v>0</v>
      </c>
      <c r="N159" s="27">
        <f t="shared" si="52"/>
        <v>0</v>
      </c>
      <c r="O159" s="27">
        <f t="shared" si="53"/>
        <v>0</v>
      </c>
      <c r="P159" s="27">
        <f t="shared" si="54"/>
        <v>0</v>
      </c>
      <c r="Q159" s="24">
        <f t="shared" si="55"/>
        <v>0</v>
      </c>
      <c r="R159" s="1"/>
      <c r="S159" s="25" t="s">
        <v>499</v>
      </c>
      <c r="T159" s="24">
        <f t="shared" si="56"/>
        <v>0</v>
      </c>
      <c r="U159" s="24">
        <f t="shared" si="57"/>
        <v>0</v>
      </c>
      <c r="V159" s="1"/>
    </row>
    <row r="160" spans="2:23" ht="12.75" hidden="1" customHeight="1">
      <c r="B160" s="1"/>
      <c r="C160" s="6" t="s">
        <v>53</v>
      </c>
      <c r="D160" s="1"/>
      <c r="E160" s="1"/>
      <c r="F160" s="7" t="s">
        <v>438</v>
      </c>
      <c r="G160" s="1"/>
      <c r="H160" s="1"/>
      <c r="I160" s="25" t="s">
        <v>500</v>
      </c>
      <c r="J160" s="24">
        <f t="shared" si="48"/>
        <v>0</v>
      </c>
      <c r="K160" s="24">
        <f t="shared" si="49"/>
        <v>0</v>
      </c>
      <c r="L160" s="24">
        <f t="shared" si="50"/>
        <v>0</v>
      </c>
      <c r="M160" s="24">
        <f t="shared" si="51"/>
        <v>0</v>
      </c>
      <c r="N160" s="27">
        <f t="shared" si="52"/>
        <v>0</v>
      </c>
      <c r="O160" s="27">
        <f t="shared" si="53"/>
        <v>0</v>
      </c>
      <c r="P160" s="27">
        <f t="shared" si="54"/>
        <v>0</v>
      </c>
      <c r="Q160" s="24">
        <f t="shared" si="55"/>
        <v>0</v>
      </c>
      <c r="R160" s="1"/>
      <c r="S160" s="25" t="s">
        <v>500</v>
      </c>
      <c r="T160" s="24">
        <f t="shared" si="56"/>
        <v>0</v>
      </c>
      <c r="U160" s="24">
        <f t="shared" si="57"/>
        <v>0</v>
      </c>
      <c r="V160" s="1"/>
    </row>
    <row r="161" spans="2:23" ht="12.75" hidden="1" customHeight="1">
      <c r="B161" s="1"/>
      <c r="C161" s="6" t="s">
        <v>54</v>
      </c>
      <c r="D161" s="1"/>
      <c r="E161" s="1"/>
      <c r="F161" s="7" t="s">
        <v>521</v>
      </c>
      <c r="G161" s="1"/>
      <c r="H161" s="1"/>
      <c r="I161" s="25" t="s">
        <v>501</v>
      </c>
      <c r="J161" s="24">
        <f t="shared" si="48"/>
        <v>0</v>
      </c>
      <c r="K161" s="24">
        <f t="shared" si="49"/>
        <v>0</v>
      </c>
      <c r="L161" s="24">
        <f t="shared" si="50"/>
        <v>0</v>
      </c>
      <c r="M161" s="24">
        <f t="shared" si="51"/>
        <v>0</v>
      </c>
      <c r="N161" s="27">
        <f t="shared" si="52"/>
        <v>0</v>
      </c>
      <c r="O161" s="27">
        <f t="shared" si="53"/>
        <v>0</v>
      </c>
      <c r="P161" s="27">
        <f t="shared" si="54"/>
        <v>0</v>
      </c>
      <c r="Q161" s="24">
        <f t="shared" si="55"/>
        <v>0</v>
      </c>
      <c r="R161" s="1"/>
      <c r="S161" s="25" t="s">
        <v>501</v>
      </c>
      <c r="T161" s="24">
        <f t="shared" si="56"/>
        <v>0</v>
      </c>
      <c r="U161" s="24">
        <f t="shared" si="57"/>
        <v>0</v>
      </c>
      <c r="V161" s="1"/>
    </row>
    <row r="162" spans="2:23" ht="12.75" hidden="1" customHeight="1">
      <c r="B162" s="1"/>
      <c r="C162" s="6" t="s">
        <v>55</v>
      </c>
      <c r="D162" s="1"/>
      <c r="E162" s="1"/>
      <c r="F162" s="7" t="s">
        <v>439</v>
      </c>
      <c r="G162" s="1"/>
      <c r="H162" s="1"/>
      <c r="I162" s="25" t="s">
        <v>502</v>
      </c>
      <c r="J162" s="24">
        <f t="shared" si="48"/>
        <v>0</v>
      </c>
      <c r="K162" s="24">
        <f t="shared" si="49"/>
        <v>0</v>
      </c>
      <c r="L162" s="24">
        <f t="shared" si="50"/>
        <v>0</v>
      </c>
      <c r="M162" s="24">
        <f t="shared" si="51"/>
        <v>0</v>
      </c>
      <c r="N162" s="27">
        <f t="shared" si="52"/>
        <v>0</v>
      </c>
      <c r="O162" s="27">
        <f t="shared" si="53"/>
        <v>0</v>
      </c>
      <c r="P162" s="27">
        <f t="shared" si="54"/>
        <v>0</v>
      </c>
      <c r="Q162" s="24">
        <f t="shared" si="55"/>
        <v>0</v>
      </c>
      <c r="R162" s="1"/>
      <c r="S162" s="25" t="s">
        <v>502</v>
      </c>
      <c r="T162" s="24">
        <f t="shared" si="56"/>
        <v>0</v>
      </c>
      <c r="U162" s="24">
        <f t="shared" si="57"/>
        <v>0</v>
      </c>
      <c r="V162" s="1"/>
    </row>
    <row r="163" spans="2:23" ht="12.75" hidden="1" customHeight="1">
      <c r="B163" s="1"/>
      <c r="C163" s="6" t="s">
        <v>56</v>
      </c>
      <c r="D163" s="1"/>
      <c r="E163" s="1"/>
      <c r="F163" s="1"/>
      <c r="G163" s="1"/>
      <c r="H163" s="1"/>
      <c r="I163" s="25" t="s">
        <v>503</v>
      </c>
      <c r="J163" s="24">
        <f t="shared" si="48"/>
        <v>0</v>
      </c>
      <c r="K163" s="24">
        <f t="shared" si="49"/>
        <v>0</v>
      </c>
      <c r="L163" s="24">
        <f t="shared" si="50"/>
        <v>0</v>
      </c>
      <c r="M163" s="24">
        <f t="shared" si="51"/>
        <v>0</v>
      </c>
      <c r="N163" s="27">
        <f t="shared" si="52"/>
        <v>0</v>
      </c>
      <c r="O163" s="27">
        <f t="shared" si="53"/>
        <v>0</v>
      </c>
      <c r="P163" s="27">
        <f t="shared" si="54"/>
        <v>0</v>
      </c>
      <c r="Q163" s="24">
        <f t="shared" si="55"/>
        <v>0</v>
      </c>
      <c r="R163" s="1"/>
      <c r="S163" s="25" t="s">
        <v>503</v>
      </c>
      <c r="T163" s="24">
        <f t="shared" si="56"/>
        <v>0</v>
      </c>
      <c r="U163" s="24">
        <f t="shared" si="57"/>
        <v>0</v>
      </c>
      <c r="V163" s="1"/>
    </row>
    <row r="164" spans="2:23" ht="12.75" hidden="1" customHeight="1">
      <c r="B164" s="1"/>
      <c r="C164" s="6" t="s">
        <v>57</v>
      </c>
      <c r="D164" s="1"/>
      <c r="E164" s="1"/>
      <c r="F164" s="7" t="s">
        <v>468</v>
      </c>
      <c r="G164" s="1"/>
      <c r="H164" s="1"/>
      <c r="I164" s="26" t="s">
        <v>506</v>
      </c>
      <c r="J164" s="26">
        <f>SUM(J154:J163)</f>
        <v>0</v>
      </c>
      <c r="K164" s="26">
        <f t="shared" ref="K164:Q164" si="58">SUM(K154:K163)</f>
        <v>0</v>
      </c>
      <c r="L164" s="26">
        <f t="shared" si="58"/>
        <v>0</v>
      </c>
      <c r="M164" s="26">
        <f t="shared" si="58"/>
        <v>0</v>
      </c>
      <c r="N164" s="26">
        <f t="shared" si="58"/>
        <v>0</v>
      </c>
      <c r="O164" s="26">
        <f t="shared" si="58"/>
        <v>0</v>
      </c>
      <c r="P164" s="26">
        <f t="shared" si="58"/>
        <v>0</v>
      </c>
      <c r="Q164" s="26">
        <f t="shared" si="58"/>
        <v>0</v>
      </c>
      <c r="R164" s="1"/>
      <c r="S164" s="36" t="s">
        <v>506</v>
      </c>
      <c r="T164" s="36">
        <f>SUM(T154:T163)</f>
        <v>0</v>
      </c>
      <c r="U164" s="36">
        <f t="shared" ref="U164" si="59">SUM(U154:U163)</f>
        <v>0</v>
      </c>
      <c r="V164" s="1"/>
    </row>
    <row r="165" spans="2:23" ht="12.75" hidden="1" customHeight="1">
      <c r="B165" s="1"/>
      <c r="C165" s="6" t="s">
        <v>58</v>
      </c>
      <c r="D165" s="1"/>
      <c r="E165" s="1"/>
      <c r="F165" s="7" t="s">
        <v>443</v>
      </c>
      <c r="G165" s="1"/>
      <c r="H165" s="1"/>
      <c r="I165" s="31" t="s">
        <v>515</v>
      </c>
      <c r="J165" s="32">
        <f>SUM(J164:Q164)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3" ht="12.75" hidden="1" customHeight="1">
      <c r="B166" s="1"/>
      <c r="C166" s="6" t="s">
        <v>59</v>
      </c>
      <c r="D166" s="1"/>
      <c r="E166" s="1"/>
      <c r="F166" s="7" t="s">
        <v>444</v>
      </c>
      <c r="G166" s="1"/>
      <c r="H166" s="1"/>
      <c r="P166" s="1"/>
      <c r="Q166" s="1"/>
      <c r="R166" s="1"/>
      <c r="S166" s="1"/>
      <c r="T166" s="1"/>
      <c r="U166" s="1"/>
      <c r="V166" s="1"/>
    </row>
    <row r="167" spans="2:23" ht="12.75" hidden="1" customHeight="1">
      <c r="B167" s="1"/>
      <c r="C167" s="6" t="s">
        <v>60</v>
      </c>
      <c r="D167" s="1"/>
      <c r="E167" s="1"/>
      <c r="F167" s="7" t="s">
        <v>445</v>
      </c>
      <c r="G167" s="1"/>
      <c r="H167" s="1"/>
      <c r="P167" s="1"/>
      <c r="Q167" s="1"/>
      <c r="R167" s="1"/>
      <c r="S167" s="1"/>
      <c r="T167" s="1"/>
      <c r="U167" s="1"/>
      <c r="V167" s="1"/>
    </row>
    <row r="168" spans="2:23" ht="12.75" hidden="1" customHeight="1">
      <c r="B168" s="1"/>
      <c r="C168" s="6" t="s">
        <v>61</v>
      </c>
      <c r="D168" s="1"/>
      <c r="E168" s="1"/>
      <c r="F168" s="7" t="s">
        <v>446</v>
      </c>
      <c r="G168" s="1"/>
      <c r="H168" s="1"/>
      <c r="I168" s="145" t="s">
        <v>512</v>
      </c>
      <c r="J168" s="116" t="s">
        <v>400</v>
      </c>
      <c r="K168" s="127" t="s">
        <v>544</v>
      </c>
      <c r="L168" s="127" t="s">
        <v>548</v>
      </c>
      <c r="M168" s="127" t="s">
        <v>545</v>
      </c>
      <c r="N168" s="127" t="s">
        <v>546</v>
      </c>
      <c r="O168" s="127" t="s">
        <v>547</v>
      </c>
      <c r="P168" s="116" t="s">
        <v>396</v>
      </c>
      <c r="Q168" s="1"/>
      <c r="R168" s="1"/>
      <c r="S168" s="1"/>
      <c r="T168" s="1"/>
      <c r="U168" s="1"/>
      <c r="V168" s="1"/>
      <c r="W168" s="1"/>
    </row>
    <row r="169" spans="2:23" ht="12.75" hidden="1" customHeight="1">
      <c r="B169" s="1"/>
      <c r="C169" s="6" t="s">
        <v>62</v>
      </c>
      <c r="D169" s="1"/>
      <c r="E169" s="1"/>
      <c r="F169" s="1"/>
      <c r="G169" s="1"/>
      <c r="H169" s="1"/>
      <c r="I169" s="146"/>
      <c r="J169" s="117"/>
      <c r="K169" s="117"/>
      <c r="L169" s="117"/>
      <c r="M169" s="117"/>
      <c r="N169" s="117"/>
      <c r="O169" s="117"/>
      <c r="P169" s="117"/>
      <c r="Q169" s="1"/>
      <c r="R169" s="1"/>
      <c r="S169" s="1"/>
      <c r="T169" s="1"/>
      <c r="U169" s="1"/>
      <c r="V169" s="1"/>
      <c r="W169" s="1"/>
    </row>
    <row r="170" spans="2:23" ht="12.75" hidden="1" customHeight="1">
      <c r="B170" s="1"/>
      <c r="C170" s="6" t="s">
        <v>63</v>
      </c>
      <c r="D170" s="1"/>
      <c r="E170" s="1"/>
      <c r="F170" s="1"/>
      <c r="G170" s="1"/>
      <c r="H170" s="1"/>
      <c r="I170" s="147"/>
      <c r="J170" s="118"/>
      <c r="K170" s="118"/>
      <c r="L170" s="118"/>
      <c r="M170" s="118"/>
      <c r="N170" s="118"/>
      <c r="O170" s="118"/>
      <c r="P170" s="118"/>
      <c r="Q170" s="1"/>
      <c r="R170" s="1"/>
      <c r="S170" s="1"/>
      <c r="T170" s="1"/>
      <c r="U170" s="1"/>
      <c r="V170" s="1"/>
      <c r="W170" s="1"/>
    </row>
    <row r="171" spans="2:23" ht="12.75" hidden="1" customHeight="1">
      <c r="B171" s="1"/>
      <c r="C171" s="6" t="s">
        <v>64</v>
      </c>
      <c r="D171" s="1"/>
      <c r="E171" s="1"/>
      <c r="F171" s="37" t="s">
        <v>469</v>
      </c>
      <c r="G171" s="1"/>
      <c r="H171" s="1"/>
      <c r="I171" s="25" t="s">
        <v>494</v>
      </c>
      <c r="J171" s="24">
        <f>IF(L45="I - Diritti umani",1,0)</f>
        <v>0</v>
      </c>
      <c r="K171" s="24">
        <f>IF(L45="II - Sviluppo sostenibile",1,0)</f>
        <v>0</v>
      </c>
      <c r="L171" s="24">
        <f>IF(L45="III - Salute, sicurezza e benessere",1,0)</f>
        <v>0</v>
      </c>
      <c r="M171" s="24">
        <f>IF(L45="IV - Progresso e innovazione tecnologica",1,0)</f>
        <v>0</v>
      </c>
      <c r="N171" s="24">
        <f>IF(L45="V - Culture e società in trasformazione",1,0)</f>
        <v>0</v>
      </c>
      <c r="O171" s="24">
        <f>IF(L45="VI -  Economia, impresa, mercati e PA",1,0)</f>
        <v>0</v>
      </c>
      <c r="P171" s="24">
        <f t="shared" ref="P171:P180" si="60">IF(L45="Altro",1,0)</f>
        <v>0</v>
      </c>
      <c r="Q171" s="1"/>
      <c r="R171" s="1"/>
      <c r="S171" s="1"/>
      <c r="T171" s="1"/>
      <c r="U171" s="1"/>
      <c r="V171" s="1"/>
      <c r="W171" s="1"/>
    </row>
    <row r="172" spans="2:23" ht="12.75" hidden="1" customHeight="1">
      <c r="B172" s="1"/>
      <c r="C172" s="6" t="s">
        <v>65</v>
      </c>
      <c r="D172" s="1"/>
      <c r="E172" s="1"/>
      <c r="F172" s="7" t="s">
        <v>531</v>
      </c>
      <c r="G172" s="1"/>
      <c r="H172" s="1"/>
      <c r="I172" s="25" t="s">
        <v>495</v>
      </c>
      <c r="J172" s="24">
        <f t="shared" ref="J172:J179" si="61">IF(L46="I - Diritti umani",1,0)</f>
        <v>0</v>
      </c>
      <c r="K172" s="24">
        <f t="shared" ref="K172:K180" si="62">IF(L46="II - Sviluppo sostenibile",1,0)</f>
        <v>0</v>
      </c>
      <c r="L172" s="24">
        <f t="shared" ref="L172:L180" si="63">IF(L46="III - Salute, sicurezza e benessere",1,0)</f>
        <v>0</v>
      </c>
      <c r="M172" s="24">
        <f t="shared" ref="M172:M180" si="64">IF(L46="IV - Progresso e innovazione tecnologica",1,0)</f>
        <v>0</v>
      </c>
      <c r="N172" s="24">
        <f t="shared" ref="N172:N180" si="65">IF(L46="V - Culture e società in trasformazione",1,0)</f>
        <v>0</v>
      </c>
      <c r="O172" s="24">
        <f t="shared" ref="O172:O180" si="66">IF(L46="VI -  Economia, impresa, mercati e PA",1,0)</f>
        <v>0</v>
      </c>
      <c r="P172" s="24">
        <f t="shared" si="60"/>
        <v>0</v>
      </c>
      <c r="Q172" s="1"/>
      <c r="R172" s="1"/>
      <c r="S172" s="1"/>
      <c r="T172" s="1"/>
      <c r="U172" s="1"/>
      <c r="V172" s="1"/>
      <c r="W172" s="1"/>
    </row>
    <row r="173" spans="2:23" ht="12.75" hidden="1" customHeight="1">
      <c r="B173" s="1"/>
      <c r="C173" s="6" t="s">
        <v>66</v>
      </c>
      <c r="D173" s="1"/>
      <c r="E173" s="1"/>
      <c r="F173" s="7" t="s">
        <v>532</v>
      </c>
      <c r="G173" s="1"/>
      <c r="H173" s="1"/>
      <c r="I173" s="25" t="s">
        <v>496</v>
      </c>
      <c r="J173" s="24">
        <f t="shared" si="61"/>
        <v>0</v>
      </c>
      <c r="K173" s="24">
        <f t="shared" si="62"/>
        <v>0</v>
      </c>
      <c r="L173" s="24">
        <f t="shared" si="63"/>
        <v>0</v>
      </c>
      <c r="M173" s="24">
        <f t="shared" si="64"/>
        <v>0</v>
      </c>
      <c r="N173" s="24">
        <f t="shared" si="65"/>
        <v>0</v>
      </c>
      <c r="O173" s="24">
        <f t="shared" si="66"/>
        <v>0</v>
      </c>
      <c r="P173" s="24">
        <f t="shared" si="60"/>
        <v>0</v>
      </c>
      <c r="Q173" s="1"/>
      <c r="R173" s="1"/>
      <c r="S173" s="1"/>
      <c r="T173" s="1"/>
      <c r="U173" s="1"/>
      <c r="V173" s="1"/>
      <c r="W173" s="1"/>
    </row>
    <row r="174" spans="2:23" ht="12.75" hidden="1" customHeight="1">
      <c r="B174" s="1"/>
      <c r="C174" s="6" t="s">
        <v>67</v>
      </c>
      <c r="D174" s="1"/>
      <c r="E174" s="1"/>
      <c r="F174" s="7" t="s">
        <v>533</v>
      </c>
      <c r="G174" s="1"/>
      <c r="H174" s="1"/>
      <c r="I174" s="25" t="s">
        <v>497</v>
      </c>
      <c r="J174" s="24">
        <f t="shared" si="61"/>
        <v>0</v>
      </c>
      <c r="K174" s="24">
        <f t="shared" si="62"/>
        <v>0</v>
      </c>
      <c r="L174" s="24">
        <f t="shared" si="63"/>
        <v>0</v>
      </c>
      <c r="M174" s="24">
        <f t="shared" si="64"/>
        <v>0</v>
      </c>
      <c r="N174" s="24">
        <f t="shared" si="65"/>
        <v>0</v>
      </c>
      <c r="O174" s="24">
        <f t="shared" si="66"/>
        <v>0</v>
      </c>
      <c r="P174" s="24">
        <f t="shared" si="60"/>
        <v>0</v>
      </c>
      <c r="Q174" s="1"/>
      <c r="R174" s="1"/>
      <c r="S174" s="1"/>
      <c r="T174" s="1"/>
      <c r="U174" s="1"/>
      <c r="V174" s="1"/>
      <c r="W174" s="1"/>
    </row>
    <row r="175" spans="2:23" ht="12.75" hidden="1" customHeight="1">
      <c r="B175" s="1"/>
      <c r="C175" s="6" t="s">
        <v>68</v>
      </c>
      <c r="D175" s="1"/>
      <c r="E175" s="1"/>
      <c r="F175" s="7" t="s">
        <v>534</v>
      </c>
      <c r="G175" s="1"/>
      <c r="H175" s="1"/>
      <c r="I175" s="25" t="s">
        <v>498</v>
      </c>
      <c r="J175" s="24">
        <f t="shared" si="61"/>
        <v>0</v>
      </c>
      <c r="K175" s="24">
        <f t="shared" si="62"/>
        <v>0</v>
      </c>
      <c r="L175" s="24">
        <f t="shared" si="63"/>
        <v>0</v>
      </c>
      <c r="M175" s="24">
        <f t="shared" si="64"/>
        <v>0</v>
      </c>
      <c r="N175" s="24">
        <f t="shared" si="65"/>
        <v>0</v>
      </c>
      <c r="O175" s="24">
        <f t="shared" si="66"/>
        <v>0</v>
      </c>
      <c r="P175" s="24">
        <f t="shared" si="60"/>
        <v>0</v>
      </c>
      <c r="Q175" s="1"/>
      <c r="R175" s="1"/>
      <c r="S175" s="1"/>
      <c r="T175" s="1"/>
      <c r="U175" s="1"/>
      <c r="V175" s="1"/>
      <c r="W175" s="1"/>
    </row>
    <row r="176" spans="2:23" ht="12.75" hidden="1" customHeight="1">
      <c r="B176" s="1"/>
      <c r="C176" s="6" t="s">
        <v>69</v>
      </c>
      <c r="D176" s="1"/>
      <c r="E176" s="1"/>
      <c r="F176" s="7" t="s">
        <v>535</v>
      </c>
      <c r="G176" s="1"/>
      <c r="H176" s="1"/>
      <c r="I176" s="25" t="s">
        <v>499</v>
      </c>
      <c r="J176" s="24">
        <f t="shared" si="61"/>
        <v>0</v>
      </c>
      <c r="K176" s="24">
        <f t="shared" si="62"/>
        <v>0</v>
      </c>
      <c r="L176" s="24">
        <f t="shared" si="63"/>
        <v>0</v>
      </c>
      <c r="M176" s="24">
        <f t="shared" si="64"/>
        <v>0</v>
      </c>
      <c r="N176" s="24">
        <f t="shared" si="65"/>
        <v>0</v>
      </c>
      <c r="O176" s="24">
        <f t="shared" si="66"/>
        <v>0</v>
      </c>
      <c r="P176" s="24">
        <f t="shared" si="60"/>
        <v>0</v>
      </c>
      <c r="Q176" s="1"/>
      <c r="R176" s="1"/>
      <c r="S176" s="1"/>
      <c r="T176" s="1"/>
      <c r="U176" s="1"/>
      <c r="V176" s="1"/>
      <c r="W176" s="1"/>
    </row>
    <row r="177" spans="2:23" ht="12.75" hidden="1" customHeight="1">
      <c r="B177" s="1"/>
      <c r="C177" s="6" t="s">
        <v>70</v>
      </c>
      <c r="D177" s="1"/>
      <c r="E177" s="1"/>
      <c r="F177" s="7" t="s">
        <v>536</v>
      </c>
      <c r="G177" s="1"/>
      <c r="H177" s="1"/>
      <c r="I177" s="25" t="s">
        <v>500</v>
      </c>
      <c r="J177" s="24">
        <f t="shared" si="61"/>
        <v>0</v>
      </c>
      <c r="K177" s="24">
        <f t="shared" si="62"/>
        <v>0</v>
      </c>
      <c r="L177" s="24">
        <f t="shared" si="63"/>
        <v>0</v>
      </c>
      <c r="M177" s="24">
        <f t="shared" si="64"/>
        <v>0</v>
      </c>
      <c r="N177" s="24">
        <f t="shared" si="65"/>
        <v>0</v>
      </c>
      <c r="O177" s="24">
        <f t="shared" si="66"/>
        <v>0</v>
      </c>
      <c r="P177" s="24">
        <f t="shared" si="60"/>
        <v>0</v>
      </c>
      <c r="Q177" s="1"/>
      <c r="R177" s="1"/>
      <c r="S177" s="1"/>
      <c r="T177" s="1"/>
      <c r="U177" s="1"/>
      <c r="V177" s="1"/>
      <c r="W177" s="1"/>
    </row>
    <row r="178" spans="2:23" ht="12.75" hidden="1" customHeight="1">
      <c r="B178" s="1"/>
      <c r="C178" s="6" t="s">
        <v>71</v>
      </c>
      <c r="D178" s="1"/>
      <c r="E178" s="1"/>
      <c r="F178" s="7" t="s">
        <v>537</v>
      </c>
      <c r="G178" s="1"/>
      <c r="H178" s="1"/>
      <c r="I178" s="25" t="s">
        <v>501</v>
      </c>
      <c r="J178" s="24">
        <f t="shared" si="61"/>
        <v>0</v>
      </c>
      <c r="K178" s="24">
        <f t="shared" si="62"/>
        <v>0</v>
      </c>
      <c r="L178" s="24">
        <f t="shared" si="63"/>
        <v>0</v>
      </c>
      <c r="M178" s="24">
        <f t="shared" si="64"/>
        <v>0</v>
      </c>
      <c r="N178" s="24">
        <f t="shared" si="65"/>
        <v>0</v>
      </c>
      <c r="O178" s="24">
        <f t="shared" si="66"/>
        <v>0</v>
      </c>
      <c r="P178" s="24">
        <f t="shared" si="60"/>
        <v>0</v>
      </c>
      <c r="Q178" s="1"/>
      <c r="R178" s="1"/>
      <c r="S178" s="1"/>
      <c r="T178" s="1"/>
      <c r="U178" s="1"/>
      <c r="V178" s="1"/>
      <c r="W178" s="1"/>
    </row>
    <row r="179" spans="2:23" ht="12.75" hidden="1" customHeight="1">
      <c r="B179" s="1"/>
      <c r="C179" s="6" t="s">
        <v>72</v>
      </c>
      <c r="D179" s="1"/>
      <c r="E179" s="1"/>
      <c r="F179" s="7" t="s">
        <v>538</v>
      </c>
      <c r="G179" s="1"/>
      <c r="H179" s="1"/>
      <c r="I179" s="25" t="s">
        <v>502</v>
      </c>
      <c r="J179" s="24">
        <f t="shared" si="61"/>
        <v>0</v>
      </c>
      <c r="K179" s="24">
        <f t="shared" si="62"/>
        <v>0</v>
      </c>
      <c r="L179" s="24">
        <f t="shared" si="63"/>
        <v>0</v>
      </c>
      <c r="M179" s="24">
        <f t="shared" si="64"/>
        <v>0</v>
      </c>
      <c r="N179" s="24">
        <f t="shared" si="65"/>
        <v>0</v>
      </c>
      <c r="O179" s="24">
        <f t="shared" si="66"/>
        <v>0</v>
      </c>
      <c r="P179" s="24">
        <f t="shared" si="60"/>
        <v>0</v>
      </c>
      <c r="Q179" s="1"/>
      <c r="R179" s="1"/>
      <c r="S179" s="1"/>
      <c r="T179" s="1"/>
      <c r="U179" s="1"/>
      <c r="V179" s="1"/>
      <c r="W179" s="1"/>
    </row>
    <row r="180" spans="2:23" ht="12.75" hidden="1" customHeight="1">
      <c r="B180" s="1"/>
      <c r="C180" s="6" t="s">
        <v>73</v>
      </c>
      <c r="D180" s="1"/>
      <c r="E180" s="1"/>
      <c r="F180" s="7" t="s">
        <v>539</v>
      </c>
      <c r="G180" s="1"/>
      <c r="H180" s="1"/>
      <c r="I180" s="25" t="s">
        <v>503</v>
      </c>
      <c r="J180" s="24">
        <f>IF(L54="I - Diritti umani",1,0)</f>
        <v>0</v>
      </c>
      <c r="K180" s="24">
        <f t="shared" si="62"/>
        <v>0</v>
      </c>
      <c r="L180" s="24">
        <f t="shared" si="63"/>
        <v>0</v>
      </c>
      <c r="M180" s="24">
        <f t="shared" si="64"/>
        <v>0</v>
      </c>
      <c r="N180" s="24">
        <f t="shared" si="65"/>
        <v>0</v>
      </c>
      <c r="O180" s="24">
        <f t="shared" si="66"/>
        <v>0</v>
      </c>
      <c r="P180" s="24">
        <f t="shared" si="60"/>
        <v>0</v>
      </c>
      <c r="Q180" s="1"/>
      <c r="R180" s="1"/>
      <c r="S180" s="1"/>
      <c r="T180" s="1"/>
      <c r="U180" s="1"/>
      <c r="V180" s="1"/>
      <c r="W180" s="1"/>
    </row>
    <row r="181" spans="2:23" ht="12.75" hidden="1" customHeight="1">
      <c r="B181" s="1"/>
      <c r="C181" s="6" t="s">
        <v>74</v>
      </c>
      <c r="D181" s="1"/>
      <c r="E181" s="1"/>
      <c r="F181" s="7" t="s">
        <v>392</v>
      </c>
      <c r="G181" s="1"/>
      <c r="H181" s="1"/>
      <c r="I181" s="26" t="s">
        <v>506</v>
      </c>
      <c r="J181" s="26">
        <f>SUM(J171:J180)</f>
        <v>0</v>
      </c>
      <c r="K181" s="26">
        <f t="shared" ref="K181:P181" si="67">SUM(K171:K180)</f>
        <v>0</v>
      </c>
      <c r="L181" s="26">
        <f t="shared" si="67"/>
        <v>0</v>
      </c>
      <c r="M181" s="26">
        <f t="shared" si="67"/>
        <v>0</v>
      </c>
      <c r="N181" s="26">
        <f t="shared" si="67"/>
        <v>0</v>
      </c>
      <c r="O181" s="26">
        <f t="shared" si="67"/>
        <v>0</v>
      </c>
      <c r="P181" s="26">
        <f t="shared" si="67"/>
        <v>0</v>
      </c>
      <c r="Q181" s="1"/>
      <c r="R181" s="1"/>
      <c r="S181" s="1"/>
      <c r="T181" s="1"/>
      <c r="U181" s="1"/>
      <c r="V181" s="1"/>
      <c r="W181" s="1"/>
    </row>
    <row r="182" spans="2:23" ht="12.75" hidden="1" customHeight="1">
      <c r="B182" s="1"/>
      <c r="C182" s="6" t="s">
        <v>75</v>
      </c>
      <c r="D182" s="1"/>
      <c r="E182" s="1"/>
      <c r="F182" s="7" t="s">
        <v>393</v>
      </c>
      <c r="G182" s="1"/>
      <c r="H182" s="1"/>
      <c r="I182" s="119" t="s">
        <v>516</v>
      </c>
      <c r="J182" s="32">
        <f>SUM(J181:O181)</f>
        <v>0</v>
      </c>
      <c r="P182" s="1"/>
      <c r="Q182" s="1"/>
      <c r="R182" s="1"/>
      <c r="S182" s="1"/>
      <c r="T182" s="1"/>
      <c r="U182" s="1"/>
      <c r="V182" s="1"/>
    </row>
    <row r="183" spans="2:23" ht="12.75" hidden="1" customHeight="1">
      <c r="B183" s="1"/>
      <c r="C183" s="6" t="s">
        <v>76</v>
      </c>
      <c r="D183" s="1"/>
      <c r="E183" s="1"/>
      <c r="F183" s="7" t="s">
        <v>394</v>
      </c>
      <c r="G183" s="1"/>
      <c r="H183" s="1"/>
      <c r="I183" s="2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12.75" hidden="1" customHeight="1">
      <c r="B184" s="1"/>
      <c r="C184" s="6" t="s">
        <v>77</v>
      </c>
      <c r="D184" s="1"/>
      <c r="E184" s="1"/>
      <c r="F184" s="7" t="s">
        <v>395</v>
      </c>
      <c r="G184" s="1"/>
      <c r="H184" s="1"/>
      <c r="I184" s="222"/>
      <c r="P184" s="1"/>
      <c r="Q184" s="1"/>
      <c r="R184" s="1"/>
      <c r="S184" s="1"/>
      <c r="T184" s="1"/>
      <c r="U184" s="1"/>
      <c r="V184" s="1"/>
    </row>
    <row r="185" spans="2:23" ht="12.75" hidden="1" customHeight="1">
      <c r="B185" s="1"/>
      <c r="C185" s="6" t="s">
        <v>78</v>
      </c>
      <c r="D185" s="1"/>
      <c r="E185" s="1"/>
      <c r="F185" s="7" t="s">
        <v>507</v>
      </c>
      <c r="G185" s="1"/>
      <c r="H185" s="1"/>
      <c r="P185" s="1"/>
      <c r="Q185" s="1"/>
      <c r="R185" s="1"/>
      <c r="S185" s="1"/>
      <c r="T185" s="1"/>
      <c r="U185" s="1"/>
      <c r="V185" s="1"/>
    </row>
    <row r="186" spans="2:23" ht="12.75" hidden="1" customHeight="1">
      <c r="B186" s="1"/>
      <c r="C186" s="6" t="s">
        <v>79</v>
      </c>
      <c r="D186" s="1"/>
      <c r="E186" s="1"/>
      <c r="F186" s="7" t="s">
        <v>396</v>
      </c>
      <c r="G186" s="1"/>
      <c r="H186" s="1"/>
      <c r="P186" s="1"/>
      <c r="Q186" s="1"/>
      <c r="R186" s="1"/>
      <c r="S186" s="1"/>
      <c r="T186" s="1"/>
      <c r="U186" s="1"/>
      <c r="V186" s="1"/>
    </row>
    <row r="187" spans="2:23" ht="12.75" hidden="1" customHeight="1">
      <c r="B187" s="1"/>
      <c r="C187" s="6" t="s">
        <v>80</v>
      </c>
      <c r="D187" s="1"/>
      <c r="E187" s="1"/>
      <c r="F187" s="1"/>
      <c r="G187" s="1"/>
      <c r="H187" s="1"/>
      <c r="I187" s="130" t="s">
        <v>491</v>
      </c>
      <c r="J187" s="133" t="s">
        <v>443</v>
      </c>
      <c r="K187" s="215" t="s">
        <v>444</v>
      </c>
      <c r="L187" s="217" t="s">
        <v>445</v>
      </c>
      <c r="M187" s="217" t="s">
        <v>446</v>
      </c>
      <c r="N187" s="1"/>
      <c r="O187" s="1"/>
      <c r="P187" s="1"/>
      <c r="Q187" s="1"/>
      <c r="R187" s="1"/>
      <c r="S187" s="1"/>
      <c r="T187" s="1"/>
      <c r="U187" s="1"/>
      <c r="V187" s="1"/>
    </row>
    <row r="188" spans="2:23" ht="12.75" hidden="1" customHeight="1">
      <c r="B188" s="1"/>
      <c r="C188" s="6" t="s">
        <v>81</v>
      </c>
      <c r="D188" s="1"/>
      <c r="E188" s="1"/>
      <c r="F188" s="1"/>
      <c r="G188" s="1"/>
      <c r="H188" s="1"/>
      <c r="I188" s="223"/>
      <c r="J188" s="104"/>
      <c r="K188" s="216"/>
      <c r="L188" s="218"/>
      <c r="M188" s="218"/>
      <c r="N188" s="1"/>
      <c r="O188" s="1"/>
      <c r="P188" s="1"/>
      <c r="Q188" s="1"/>
      <c r="R188" s="1"/>
      <c r="S188" s="1"/>
      <c r="T188" s="1"/>
      <c r="U188" s="1"/>
      <c r="V188" s="1"/>
    </row>
    <row r="189" spans="2:23" ht="12.75" hidden="1" customHeight="1">
      <c r="B189" s="1"/>
      <c r="C189" s="6" t="s">
        <v>82</v>
      </c>
      <c r="D189" s="1"/>
      <c r="E189" s="1"/>
      <c r="F189" s="1"/>
      <c r="G189" s="1"/>
      <c r="H189" s="1"/>
      <c r="I189" s="224"/>
      <c r="J189" s="105"/>
      <c r="K189" s="216"/>
      <c r="L189" s="218"/>
      <c r="M189" s="218"/>
      <c r="N189" s="1"/>
      <c r="O189" s="1"/>
      <c r="P189" s="1"/>
      <c r="Q189" s="1"/>
      <c r="R189" s="1"/>
      <c r="S189" s="1"/>
      <c r="T189" s="1"/>
      <c r="U189" s="1"/>
      <c r="V189" s="1"/>
    </row>
    <row r="190" spans="2:23" ht="12.75" hidden="1" customHeight="1">
      <c r="B190" s="1"/>
      <c r="C190" s="6" t="s">
        <v>83</v>
      </c>
      <c r="D190" s="1"/>
      <c r="E190" s="1"/>
      <c r="F190" s="1"/>
      <c r="G190" s="1"/>
      <c r="H190" s="1"/>
      <c r="I190" s="25" t="s">
        <v>494</v>
      </c>
      <c r="J190" s="24">
        <f>IF(F80="Università italiane",1,0)</f>
        <v>0</v>
      </c>
      <c r="K190" s="24">
        <f>IF(F80="Università straniere",1,0)</f>
        <v>0</v>
      </c>
      <c r="L190" s="24">
        <f>IF(F80="Associazioni o altri Enti italiani",1,0)</f>
        <v>0</v>
      </c>
      <c r="M190" s="24">
        <f>IF(F80="Associazioni o altri Enti stranieri",1,0)</f>
        <v>0</v>
      </c>
      <c r="N190" s="1"/>
      <c r="O190" s="1"/>
      <c r="P190" s="1"/>
      <c r="Q190" s="1"/>
      <c r="R190" s="1"/>
      <c r="S190" s="1"/>
      <c r="T190" s="1"/>
      <c r="U190" s="1"/>
      <c r="V190" s="1"/>
    </row>
    <row r="191" spans="2:23" ht="12.75" hidden="1" customHeight="1">
      <c r="B191" s="1"/>
      <c r="C191" s="6" t="s">
        <v>84</v>
      </c>
      <c r="D191" s="1"/>
      <c r="E191" s="1"/>
      <c r="F191" s="1"/>
      <c r="G191" s="1"/>
      <c r="H191" s="1"/>
      <c r="I191" s="25" t="s">
        <v>495</v>
      </c>
      <c r="J191" s="24">
        <f>IF(F81="Università italiane",1,0)</f>
        <v>0</v>
      </c>
      <c r="K191" s="24">
        <f>IF(F81="Università straniere",1,0)</f>
        <v>0</v>
      </c>
      <c r="L191" s="24">
        <f>IF(F81="Associazioni o altri Enti italiani",1,0)</f>
        <v>0</v>
      </c>
      <c r="M191" s="24">
        <f>IF(F81="Associazioni o altri Enti stranieri",1,0)</f>
        <v>0</v>
      </c>
      <c r="N191" s="1"/>
      <c r="O191" s="1"/>
      <c r="P191" s="1"/>
      <c r="Q191" s="1"/>
      <c r="R191" s="1"/>
      <c r="S191" s="1"/>
      <c r="T191" s="1"/>
      <c r="U191" s="1"/>
      <c r="V191" s="1"/>
    </row>
    <row r="192" spans="2:23" ht="12.75" hidden="1" customHeight="1">
      <c r="B192" s="1"/>
      <c r="C192" s="6" t="s">
        <v>85</v>
      </c>
      <c r="D192" s="1"/>
      <c r="E192" s="1"/>
      <c r="F192" s="1"/>
      <c r="G192" s="1"/>
      <c r="H192" s="1"/>
      <c r="I192" s="25" t="s">
        <v>496</v>
      </c>
      <c r="J192" s="24">
        <f>IF(F82="Università italiane",1,0)</f>
        <v>0</v>
      </c>
      <c r="K192" s="24">
        <f>IF(F82="Università straniere",1,0)</f>
        <v>0</v>
      </c>
      <c r="L192" s="24">
        <f>IF(F82="Associazioni o altri Enti italiani",1,0)</f>
        <v>0</v>
      </c>
      <c r="M192" s="24">
        <f>IF(F82="Associazioni o altri Enti stranieri",1,0)</f>
        <v>0</v>
      </c>
      <c r="N192" s="1"/>
      <c r="O192" s="1"/>
      <c r="P192" s="1"/>
      <c r="Q192" s="1"/>
      <c r="R192" s="1"/>
      <c r="S192" s="1"/>
      <c r="T192" s="1"/>
      <c r="U192" s="1"/>
      <c r="V192" s="1"/>
    </row>
    <row r="193" spans="2:23" ht="12.75" hidden="1" customHeight="1">
      <c r="B193" s="1"/>
      <c r="C193" s="6" t="s">
        <v>86</v>
      </c>
      <c r="D193" s="1"/>
      <c r="E193" s="1"/>
      <c r="F193" s="1"/>
      <c r="G193" s="1"/>
      <c r="H193" s="1"/>
      <c r="I193" s="25" t="s">
        <v>497</v>
      </c>
      <c r="J193" s="24">
        <f>IF(F83="Università italiane",1,0)</f>
        <v>0</v>
      </c>
      <c r="K193" s="24">
        <f>IF(F83="Università straniere",1,0)</f>
        <v>0</v>
      </c>
      <c r="L193" s="24">
        <f>IF(F83="Associazioni o altri Enti italiani",1,0)</f>
        <v>0</v>
      </c>
      <c r="M193" s="24">
        <f>IF(F83="Associazioni o altri Enti stranieri",1,0)</f>
        <v>0</v>
      </c>
      <c r="N193" s="1"/>
      <c r="O193" s="1"/>
      <c r="P193" s="1"/>
      <c r="Q193" s="1"/>
      <c r="R193" s="1"/>
      <c r="S193" s="1"/>
      <c r="T193" s="1"/>
      <c r="U193" s="1"/>
      <c r="V193" s="1"/>
    </row>
    <row r="194" spans="2:23" ht="12.75" hidden="1" customHeight="1">
      <c r="B194" s="1"/>
      <c r="C194" s="6" t="s">
        <v>87</v>
      </c>
      <c r="D194" s="1"/>
      <c r="E194" s="1"/>
      <c r="F194" s="1"/>
      <c r="G194" s="1"/>
      <c r="H194" s="1"/>
      <c r="I194" s="25" t="s">
        <v>498</v>
      </c>
      <c r="J194" s="24">
        <f>IF(F84="Università italiane",1,0)</f>
        <v>0</v>
      </c>
      <c r="K194" s="24">
        <f>IF(F84="Università straniere",1,0)</f>
        <v>0</v>
      </c>
      <c r="L194" s="24">
        <f>IF(F84="Associazioni o altri Enti italiani",1,0)</f>
        <v>0</v>
      </c>
      <c r="M194" s="24">
        <f>IF(F84="Associazioni o altri Enti stranieri",1,0)</f>
        <v>0</v>
      </c>
      <c r="N194" s="1"/>
      <c r="O194" s="1"/>
      <c r="P194" s="1"/>
      <c r="Q194" s="1"/>
      <c r="R194" s="1"/>
      <c r="S194" s="1"/>
      <c r="T194" s="1"/>
      <c r="U194" s="1"/>
      <c r="V194" s="1"/>
    </row>
    <row r="195" spans="2:23" ht="12.75" hidden="1" customHeight="1">
      <c r="B195" s="1"/>
      <c r="C195" s="6" t="s">
        <v>88</v>
      </c>
      <c r="D195" s="1"/>
      <c r="E195" s="1"/>
      <c r="F195" s="1"/>
      <c r="G195" s="1"/>
      <c r="H195" s="1"/>
      <c r="I195" s="26" t="s">
        <v>506</v>
      </c>
      <c r="J195" s="26">
        <f>SUM(J190:J194)</f>
        <v>0</v>
      </c>
      <c r="K195" s="26">
        <f>SUM(K190:K194)</f>
        <v>0</v>
      </c>
      <c r="L195" s="26">
        <f>SUM(L190:L194)</f>
        <v>0</v>
      </c>
      <c r="M195" s="26">
        <f>SUM(M190:M194)</f>
        <v>0</v>
      </c>
      <c r="N195" s="1"/>
      <c r="O195" s="1"/>
      <c r="P195" s="1"/>
      <c r="Q195" s="1"/>
      <c r="R195" s="1"/>
      <c r="S195" s="1"/>
      <c r="T195" s="1"/>
      <c r="U195" s="1"/>
      <c r="V195" s="1"/>
    </row>
    <row r="196" spans="2:23" ht="12.75" hidden="1" customHeight="1">
      <c r="B196" s="1"/>
      <c r="C196" s="6" t="s">
        <v>89</v>
      </c>
      <c r="D196" s="1"/>
      <c r="E196" s="1"/>
      <c r="F196" s="1"/>
      <c r="G196" s="1"/>
      <c r="H196" s="1"/>
      <c r="I196" s="31" t="s">
        <v>517</v>
      </c>
      <c r="J196" s="32">
        <f>SUM(J195:M195)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3" ht="12.75" hidden="1" customHeight="1">
      <c r="B197" s="1"/>
      <c r="C197" s="6" t="s">
        <v>90</v>
      </c>
      <c r="D197" s="1"/>
      <c r="E197" s="1"/>
      <c r="F197" s="1"/>
      <c r="G197" s="1"/>
      <c r="H197" s="1"/>
      <c r="P197" s="1"/>
      <c r="Q197" s="1"/>
      <c r="R197" s="1"/>
      <c r="S197" s="1"/>
      <c r="T197" s="1"/>
      <c r="U197" s="1"/>
      <c r="V197" s="1"/>
    </row>
    <row r="198" spans="2:23" ht="12.75" hidden="1" customHeight="1">
      <c r="B198" s="1"/>
      <c r="C198" s="6" t="s">
        <v>91</v>
      </c>
      <c r="D198" s="1"/>
      <c r="E198" s="1"/>
      <c r="F198" s="1"/>
      <c r="G198" s="1"/>
      <c r="H198" s="1"/>
      <c r="P198" s="1"/>
      <c r="Q198" s="1"/>
      <c r="R198" s="1"/>
      <c r="S198" s="1"/>
      <c r="T198" s="1"/>
      <c r="U198" s="1"/>
      <c r="V198" s="1"/>
    </row>
    <row r="199" spans="2:23" ht="12.75" hidden="1" customHeight="1">
      <c r="B199" s="1"/>
      <c r="C199" s="6" t="s">
        <v>92</v>
      </c>
      <c r="D199" s="1"/>
      <c r="E199" s="1"/>
      <c r="F199" s="1"/>
      <c r="G199" s="1"/>
      <c r="H199" s="1"/>
      <c r="I199" s="33" t="s">
        <v>491</v>
      </c>
      <c r="J199" s="116" t="s">
        <v>400</v>
      </c>
      <c r="K199" s="127" t="s">
        <v>544</v>
      </c>
      <c r="L199" s="127" t="s">
        <v>548</v>
      </c>
      <c r="M199" s="127" t="s">
        <v>545</v>
      </c>
      <c r="N199" s="127" t="s">
        <v>546</v>
      </c>
      <c r="O199" s="127" t="s">
        <v>547</v>
      </c>
      <c r="P199" s="116" t="s">
        <v>396</v>
      </c>
      <c r="Q199" s="1"/>
      <c r="R199" s="1"/>
      <c r="S199" s="1"/>
      <c r="T199" s="1"/>
      <c r="U199" s="1"/>
      <c r="V199" s="1"/>
      <c r="W199" s="1"/>
    </row>
    <row r="200" spans="2:23" ht="12.75" hidden="1" customHeight="1">
      <c r="B200" s="1"/>
      <c r="C200" s="6" t="s">
        <v>93</v>
      </c>
      <c r="D200" s="1"/>
      <c r="E200" s="1"/>
      <c r="F200" s="1"/>
      <c r="G200" s="1"/>
      <c r="H200" s="1"/>
      <c r="I200" s="84"/>
      <c r="J200" s="117"/>
      <c r="K200" s="117"/>
      <c r="L200" s="117"/>
      <c r="M200" s="117"/>
      <c r="N200" s="117"/>
      <c r="O200" s="117"/>
      <c r="P200" s="117"/>
      <c r="Q200" s="1"/>
      <c r="R200" s="1"/>
      <c r="S200" s="1"/>
      <c r="T200" s="1"/>
      <c r="U200" s="1"/>
      <c r="V200" s="1"/>
      <c r="W200" s="1"/>
    </row>
    <row r="201" spans="2:23" ht="12.75" hidden="1" customHeight="1">
      <c r="B201" s="1"/>
      <c r="C201" s="6" t="s">
        <v>94</v>
      </c>
      <c r="D201" s="1"/>
      <c r="E201" s="1"/>
      <c r="F201" s="1"/>
      <c r="G201" s="1"/>
      <c r="H201" s="1"/>
      <c r="I201" s="85"/>
      <c r="J201" s="118"/>
      <c r="K201" s="118"/>
      <c r="L201" s="118"/>
      <c r="M201" s="118"/>
      <c r="N201" s="118"/>
      <c r="O201" s="118"/>
      <c r="P201" s="118"/>
      <c r="Q201" s="1"/>
      <c r="R201" s="1"/>
      <c r="S201" s="1"/>
      <c r="T201" s="1"/>
      <c r="U201" s="1"/>
      <c r="V201" s="1"/>
      <c r="W201" s="1"/>
    </row>
    <row r="202" spans="2:23" ht="12.75" hidden="1" customHeight="1">
      <c r="B202" s="1"/>
      <c r="C202" s="6" t="s">
        <v>95</v>
      </c>
      <c r="D202" s="1"/>
      <c r="E202" s="1"/>
      <c r="F202" s="1"/>
      <c r="G202" s="1"/>
      <c r="H202" s="1"/>
      <c r="I202" s="25" t="s">
        <v>494</v>
      </c>
      <c r="J202" s="24">
        <f>IF(G80="I - Diritti umani",1,0)</f>
        <v>0</v>
      </c>
      <c r="K202" s="24">
        <f>IF(G80="II - Salute, sicurezza e benessere",1,0)</f>
        <v>0</v>
      </c>
      <c r="L202" s="24">
        <f>IF(G80="III - Progresso e innovazione tecnologica",1,0)</f>
        <v>0</v>
      </c>
      <c r="M202" s="24">
        <f>IF(G80="IV - Culture e società in trasformazione",1,0)</f>
        <v>0</v>
      </c>
      <c r="N202" s="24">
        <f>IF(G80="V - Imprese, mercati e PA",1,0)</f>
        <v>0</v>
      </c>
      <c r="O202" s="24">
        <f>IF(G80="VI -  Sviluppo sostenibile",1,0)</f>
        <v>0</v>
      </c>
      <c r="P202" s="24">
        <f>IF(G80="Altro",1,0)</f>
        <v>0</v>
      </c>
      <c r="Q202" s="1"/>
      <c r="R202" s="1"/>
      <c r="S202" s="1"/>
      <c r="T202" s="1"/>
      <c r="U202" s="1"/>
      <c r="V202" s="1"/>
      <c r="W202" s="1"/>
    </row>
    <row r="203" spans="2:23" ht="12.75" hidden="1" customHeight="1">
      <c r="B203" s="1"/>
      <c r="C203" s="6" t="s">
        <v>96</v>
      </c>
      <c r="D203" s="1"/>
      <c r="E203" s="1"/>
      <c r="F203" s="1"/>
      <c r="G203" s="1"/>
      <c r="H203" s="1"/>
      <c r="I203" s="25" t="s">
        <v>495</v>
      </c>
      <c r="J203" s="24">
        <f t="shared" ref="J203:J206" si="68">IF(G81="I - Diritti umani",1,0)</f>
        <v>0</v>
      </c>
      <c r="K203" s="24">
        <f t="shared" ref="K203:K206" si="69">IF(G81="II - Salute, sicurezza e benessere",1,0)</f>
        <v>0</v>
      </c>
      <c r="L203" s="24">
        <f t="shared" ref="L203:L206" si="70">IF(G81="III - Progresso e innovazione tecnologica",1,0)</f>
        <v>0</v>
      </c>
      <c r="M203" s="24">
        <f t="shared" ref="M203:M206" si="71">IF(G81="IV - Culture e società in trasformazione",1,0)</f>
        <v>0</v>
      </c>
      <c r="N203" s="24">
        <f t="shared" ref="N203:N206" si="72">IF(G81="V - Imprese, mercati e PA",1,0)</f>
        <v>0</v>
      </c>
      <c r="O203" s="24">
        <f t="shared" ref="O203:O206" si="73">IF(G81="VI -  Sviluppo sostenibile",1,0)</f>
        <v>0</v>
      </c>
      <c r="P203" s="24">
        <f t="shared" ref="P203:P206" si="74">IF(G81="Altro",1,0)</f>
        <v>0</v>
      </c>
      <c r="Q203" s="1"/>
      <c r="R203" s="1"/>
      <c r="S203" s="1"/>
      <c r="T203" s="1"/>
      <c r="U203" s="1"/>
      <c r="V203" s="1"/>
      <c r="W203" s="1"/>
    </row>
    <row r="204" spans="2:23" ht="12.75" hidden="1" customHeight="1">
      <c r="B204" s="1"/>
      <c r="C204" s="6" t="s">
        <v>97</v>
      </c>
      <c r="D204" s="1"/>
      <c r="E204" s="1"/>
      <c r="F204" s="1"/>
      <c r="G204" s="1"/>
      <c r="H204" s="1"/>
      <c r="I204" s="25" t="s">
        <v>496</v>
      </c>
      <c r="J204" s="24">
        <f t="shared" si="68"/>
        <v>0</v>
      </c>
      <c r="K204" s="24">
        <f t="shared" si="69"/>
        <v>0</v>
      </c>
      <c r="L204" s="24">
        <f t="shared" si="70"/>
        <v>0</v>
      </c>
      <c r="M204" s="24">
        <f t="shared" si="71"/>
        <v>0</v>
      </c>
      <c r="N204" s="24">
        <f t="shared" si="72"/>
        <v>0</v>
      </c>
      <c r="O204" s="24">
        <f t="shared" si="73"/>
        <v>0</v>
      </c>
      <c r="P204" s="24">
        <f t="shared" si="74"/>
        <v>0</v>
      </c>
      <c r="Q204" s="1"/>
      <c r="R204" s="1"/>
      <c r="S204" s="1"/>
      <c r="T204" s="1"/>
      <c r="U204" s="1"/>
      <c r="V204" s="1"/>
      <c r="W204" s="1"/>
    </row>
    <row r="205" spans="2:23" ht="12.75" hidden="1" customHeight="1">
      <c r="B205" s="1"/>
      <c r="C205" s="6" t="s">
        <v>98</v>
      </c>
      <c r="D205" s="1"/>
      <c r="E205" s="1"/>
      <c r="F205" s="1"/>
      <c r="G205" s="1"/>
      <c r="H205" s="1"/>
      <c r="I205" s="25" t="s">
        <v>497</v>
      </c>
      <c r="J205" s="24">
        <f t="shared" si="68"/>
        <v>0</v>
      </c>
      <c r="K205" s="24">
        <f t="shared" si="69"/>
        <v>0</v>
      </c>
      <c r="L205" s="24">
        <f t="shared" si="70"/>
        <v>0</v>
      </c>
      <c r="M205" s="24">
        <f t="shared" si="71"/>
        <v>0</v>
      </c>
      <c r="N205" s="24">
        <f t="shared" si="72"/>
        <v>0</v>
      </c>
      <c r="O205" s="24">
        <f t="shared" si="73"/>
        <v>0</v>
      </c>
      <c r="P205" s="24">
        <f t="shared" si="74"/>
        <v>0</v>
      </c>
      <c r="Q205" s="1"/>
      <c r="R205" s="1"/>
      <c r="S205" s="1"/>
      <c r="T205" s="1"/>
      <c r="U205" s="1"/>
      <c r="V205" s="1"/>
      <c r="W205" s="1"/>
    </row>
    <row r="206" spans="2:23" ht="12.75" hidden="1" customHeight="1">
      <c r="B206" s="1"/>
      <c r="C206" s="6" t="s">
        <v>99</v>
      </c>
      <c r="D206" s="1"/>
      <c r="E206" s="1"/>
      <c r="F206" s="1"/>
      <c r="G206" s="1"/>
      <c r="H206" s="1"/>
      <c r="I206" s="25" t="s">
        <v>498</v>
      </c>
      <c r="J206" s="24">
        <f t="shared" si="68"/>
        <v>0</v>
      </c>
      <c r="K206" s="24">
        <f t="shared" si="69"/>
        <v>0</v>
      </c>
      <c r="L206" s="24">
        <f t="shared" si="70"/>
        <v>0</v>
      </c>
      <c r="M206" s="24">
        <f t="shared" si="71"/>
        <v>0</v>
      </c>
      <c r="N206" s="24">
        <f t="shared" si="72"/>
        <v>0</v>
      </c>
      <c r="O206" s="24">
        <f t="shared" si="73"/>
        <v>0</v>
      </c>
      <c r="P206" s="24">
        <f t="shared" si="74"/>
        <v>0</v>
      </c>
      <c r="Q206" s="1"/>
      <c r="R206" s="1"/>
      <c r="S206" s="1"/>
      <c r="T206" s="1"/>
      <c r="U206" s="1"/>
      <c r="V206" s="1"/>
      <c r="W206" s="1"/>
    </row>
    <row r="207" spans="2:23" ht="12.75" hidden="1" customHeight="1">
      <c r="B207" s="1"/>
      <c r="C207" s="6" t="s">
        <v>100</v>
      </c>
      <c r="D207" s="1"/>
      <c r="E207" s="1"/>
      <c r="F207" s="1"/>
      <c r="G207" s="1"/>
      <c r="H207" s="1"/>
      <c r="I207" s="26" t="s">
        <v>506</v>
      </c>
      <c r="J207" s="26">
        <f>SUM(J202:J206)</f>
        <v>0</v>
      </c>
      <c r="K207" s="26">
        <f t="shared" ref="K207" si="75">SUM(K202:K206)</f>
        <v>0</v>
      </c>
      <c r="L207" s="26">
        <f>SUM(L202:L206)</f>
        <v>0</v>
      </c>
      <c r="M207" s="26">
        <f t="shared" ref="M207:P207" si="76">SUM(M202:M206)</f>
        <v>0</v>
      </c>
      <c r="N207" s="26">
        <f t="shared" si="76"/>
        <v>0</v>
      </c>
      <c r="O207" s="26">
        <f t="shared" si="76"/>
        <v>0</v>
      </c>
      <c r="P207" s="26">
        <f t="shared" si="76"/>
        <v>0</v>
      </c>
      <c r="Q207" s="1"/>
      <c r="R207" s="1"/>
      <c r="S207" s="1"/>
      <c r="T207" s="1"/>
      <c r="U207" s="1"/>
      <c r="V207" s="1"/>
      <c r="W207" s="1"/>
    </row>
    <row r="208" spans="2:23" ht="12.75" hidden="1" customHeight="1">
      <c r="B208" s="1"/>
      <c r="C208" s="6" t="s">
        <v>101</v>
      </c>
      <c r="D208" s="1"/>
      <c r="E208" s="1"/>
      <c r="F208" s="1"/>
      <c r="G208" s="1"/>
      <c r="H208" s="1"/>
      <c r="I208" s="119" t="s">
        <v>518</v>
      </c>
      <c r="J208" s="32">
        <f>SUM(J207:O207)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hidden="1" customHeight="1">
      <c r="B209" s="1"/>
      <c r="C209" s="6" t="s">
        <v>102</v>
      </c>
      <c r="D209" s="1"/>
      <c r="E209" s="1"/>
      <c r="F209" s="1"/>
      <c r="G209" s="1"/>
      <c r="H209" s="1"/>
      <c r="I209" s="2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hidden="1" customHeight="1">
      <c r="B210" s="1"/>
      <c r="C210" s="6" t="s">
        <v>103</v>
      </c>
      <c r="D210" s="1"/>
      <c r="E210" s="1"/>
      <c r="F210" s="1"/>
      <c r="G210" s="1"/>
      <c r="H210" s="1"/>
      <c r="I210" s="22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hidden="1" customHeight="1">
      <c r="B211" s="1"/>
      <c r="C211" s="6" t="s">
        <v>104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hidden="1" customHeight="1">
      <c r="B212" s="1"/>
      <c r="C212" s="6" t="s">
        <v>105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hidden="1" customHeight="1">
      <c r="B213" s="1"/>
      <c r="C213" s="6" t="s">
        <v>106</v>
      </c>
      <c r="D213" s="1"/>
      <c r="E213" s="1"/>
      <c r="F213" s="1"/>
      <c r="G213" s="1"/>
      <c r="H213" s="1"/>
      <c r="I213" s="121" t="s">
        <v>489</v>
      </c>
      <c r="J213" s="103" t="s">
        <v>436</v>
      </c>
      <c r="K213" s="219" t="s">
        <v>437</v>
      </c>
      <c r="L213" s="220" t="s">
        <v>438</v>
      </c>
      <c r="M213" s="220" t="s">
        <v>521</v>
      </c>
      <c r="N213" s="220" t="s">
        <v>439</v>
      </c>
      <c r="O213" s="1"/>
      <c r="P213" s="1"/>
      <c r="Q213" s="1"/>
      <c r="R213" s="1"/>
      <c r="S213" s="1"/>
      <c r="T213" s="1"/>
      <c r="U213" s="1"/>
      <c r="V213" s="1"/>
    </row>
    <row r="214" spans="2:22" ht="12.75" hidden="1" customHeight="1">
      <c r="B214" s="1"/>
      <c r="C214" s="6" t="s">
        <v>107</v>
      </c>
      <c r="D214" s="1"/>
      <c r="E214" s="1"/>
      <c r="F214" s="1"/>
      <c r="G214" s="1"/>
      <c r="H214" s="1"/>
      <c r="I214" s="235"/>
      <c r="J214" s="104"/>
      <c r="K214" s="216"/>
      <c r="L214" s="218"/>
      <c r="M214" s="218"/>
      <c r="N214" s="218"/>
      <c r="O214" s="1"/>
      <c r="P214" s="1"/>
      <c r="Q214" s="1"/>
      <c r="R214" s="1"/>
      <c r="S214" s="1"/>
      <c r="T214" s="1"/>
      <c r="U214" s="1"/>
      <c r="V214" s="1"/>
    </row>
    <row r="215" spans="2:22" ht="12.75" hidden="1" customHeight="1">
      <c r="B215" s="1"/>
      <c r="C215" s="6" t="s">
        <v>108</v>
      </c>
      <c r="D215" s="1"/>
      <c r="E215" s="1"/>
      <c r="F215" s="1"/>
      <c r="G215" s="1"/>
      <c r="H215" s="1"/>
      <c r="I215" s="236"/>
      <c r="J215" s="105"/>
      <c r="K215" s="216"/>
      <c r="L215" s="218"/>
      <c r="M215" s="218"/>
      <c r="N215" s="218"/>
      <c r="O215" s="1"/>
      <c r="P215" s="1"/>
      <c r="Q215" s="1"/>
      <c r="R215" s="1"/>
      <c r="S215" s="1"/>
      <c r="T215" s="1"/>
      <c r="U215" s="1"/>
      <c r="V215" s="1"/>
    </row>
    <row r="216" spans="2:22" ht="12.75" hidden="1" customHeight="1">
      <c r="B216" s="1"/>
      <c r="C216" s="6" t="s">
        <v>109</v>
      </c>
      <c r="D216" s="1"/>
      <c r="E216" s="1"/>
      <c r="F216" s="1"/>
      <c r="G216" s="1"/>
      <c r="H216" s="1"/>
      <c r="I216" s="25" t="s">
        <v>494</v>
      </c>
      <c r="J216" s="24">
        <f>IF(F64="Componente del Comitato Scientifico",1,0)</f>
        <v>0</v>
      </c>
      <c r="K216" s="24">
        <f>IF(F64="Componente del Comitato di redazione",1,0)</f>
        <v>0</v>
      </c>
      <c r="L216" s="24">
        <f>IF(F64="Direttore Scientifico",1,0)</f>
        <v>0</v>
      </c>
      <c r="M216" s="24">
        <f>IF(F64="Componente del Comitato Direttivo",1,0)</f>
        <v>0</v>
      </c>
      <c r="N216" s="24">
        <f>IF(F64="Revisore",1,0)</f>
        <v>0</v>
      </c>
      <c r="O216" s="1"/>
      <c r="P216" s="1"/>
      <c r="Q216" s="1"/>
      <c r="R216" s="1"/>
      <c r="S216" s="1"/>
      <c r="T216" s="1"/>
      <c r="U216" s="1"/>
      <c r="V216" s="1"/>
    </row>
    <row r="217" spans="2:22" ht="12.75" hidden="1" customHeight="1">
      <c r="B217" s="1"/>
      <c r="C217" s="6" t="s">
        <v>110</v>
      </c>
      <c r="D217" s="1"/>
      <c r="E217" s="1"/>
      <c r="F217" s="1"/>
      <c r="G217" s="1"/>
      <c r="H217" s="1"/>
      <c r="I217" s="25" t="s">
        <v>495</v>
      </c>
      <c r="J217" s="24">
        <f t="shared" ref="J217:J220" si="77">IF(F65="Componente del Comitato Scientifico",1,0)</f>
        <v>0</v>
      </c>
      <c r="K217" s="24">
        <f t="shared" ref="K217:K220" si="78">IF(F65="Componente del Comitato di redazione",1,0)</f>
        <v>0</v>
      </c>
      <c r="L217" s="24">
        <f t="shared" ref="L217:L220" si="79">IF(F65="Direttore Scientifico",1,0)</f>
        <v>0</v>
      </c>
      <c r="M217" s="24">
        <f t="shared" ref="M217:M220" si="80">IF(F65="Componente del Comitato Direttivo",1,0)</f>
        <v>0</v>
      </c>
      <c r="N217" s="24">
        <f t="shared" ref="N217:N220" si="81">IF(F65="Revisore",1,0)</f>
        <v>0</v>
      </c>
      <c r="O217" s="1"/>
      <c r="P217" s="1"/>
      <c r="Q217" s="1"/>
      <c r="R217" s="1"/>
      <c r="S217" s="1"/>
      <c r="T217" s="1"/>
      <c r="U217" s="1"/>
      <c r="V217" s="1"/>
    </row>
    <row r="218" spans="2:22" ht="12.75" hidden="1" customHeight="1">
      <c r="B218" s="1"/>
      <c r="C218" s="6" t="s">
        <v>111</v>
      </c>
      <c r="D218" s="1"/>
      <c r="E218" s="1"/>
      <c r="F218" s="1"/>
      <c r="G218" s="1"/>
      <c r="H218" s="1"/>
      <c r="I218" s="25" t="s">
        <v>496</v>
      </c>
      <c r="J218" s="24">
        <f t="shared" si="77"/>
        <v>0</v>
      </c>
      <c r="K218" s="24">
        <f t="shared" si="78"/>
        <v>0</v>
      </c>
      <c r="L218" s="24">
        <f t="shared" si="79"/>
        <v>0</v>
      </c>
      <c r="M218" s="24">
        <f t="shared" si="80"/>
        <v>0</v>
      </c>
      <c r="N218" s="24">
        <f t="shared" si="81"/>
        <v>0</v>
      </c>
      <c r="O218" s="1"/>
      <c r="P218" s="1"/>
      <c r="Q218" s="1"/>
      <c r="R218" s="1"/>
      <c r="S218" s="1"/>
      <c r="T218" s="1"/>
      <c r="U218" s="1"/>
      <c r="V218" s="1"/>
    </row>
    <row r="219" spans="2:22" ht="12.75" hidden="1" customHeight="1">
      <c r="B219" s="1"/>
      <c r="C219" s="6" t="s">
        <v>112</v>
      </c>
      <c r="D219" s="1"/>
      <c r="E219" s="1"/>
      <c r="F219" s="1"/>
      <c r="G219" s="1"/>
      <c r="H219" s="1"/>
      <c r="I219" s="25" t="s">
        <v>497</v>
      </c>
      <c r="J219" s="24">
        <f t="shared" si="77"/>
        <v>0</v>
      </c>
      <c r="K219" s="24">
        <f t="shared" si="78"/>
        <v>0</v>
      </c>
      <c r="L219" s="24">
        <f t="shared" si="79"/>
        <v>0</v>
      </c>
      <c r="M219" s="24">
        <f t="shared" si="80"/>
        <v>0</v>
      </c>
      <c r="N219" s="24">
        <f t="shared" si="81"/>
        <v>0</v>
      </c>
      <c r="O219" s="1"/>
      <c r="P219" s="1"/>
      <c r="Q219" s="1"/>
      <c r="R219" s="1"/>
      <c r="S219" s="1"/>
      <c r="T219" s="1"/>
      <c r="U219" s="1"/>
      <c r="V219" s="1"/>
    </row>
    <row r="220" spans="2:22" ht="12.75" hidden="1" customHeight="1">
      <c r="B220" s="1"/>
      <c r="C220" s="6" t="s">
        <v>113</v>
      </c>
      <c r="D220" s="1"/>
      <c r="E220" s="1"/>
      <c r="F220" s="1"/>
      <c r="G220" s="1"/>
      <c r="H220" s="1"/>
      <c r="I220" s="25" t="s">
        <v>498</v>
      </c>
      <c r="J220" s="24">
        <f t="shared" si="77"/>
        <v>0</v>
      </c>
      <c r="K220" s="24">
        <f t="shared" si="78"/>
        <v>0</v>
      </c>
      <c r="L220" s="24">
        <f t="shared" si="79"/>
        <v>0</v>
      </c>
      <c r="M220" s="24">
        <f t="shared" si="80"/>
        <v>0</v>
      </c>
      <c r="N220" s="24">
        <f t="shared" si="81"/>
        <v>0</v>
      </c>
      <c r="O220" s="1"/>
      <c r="P220" s="1"/>
      <c r="Q220" s="1"/>
      <c r="R220" s="1"/>
      <c r="S220" s="1"/>
      <c r="T220" s="1"/>
      <c r="U220" s="1"/>
      <c r="V220" s="1"/>
    </row>
    <row r="221" spans="2:22" ht="12.75" hidden="1" customHeight="1">
      <c r="B221" s="1"/>
      <c r="C221" s="6" t="s">
        <v>114</v>
      </c>
      <c r="D221" s="1"/>
      <c r="E221" s="1"/>
      <c r="F221" s="1"/>
      <c r="G221" s="1"/>
      <c r="H221" s="1"/>
      <c r="I221" s="26" t="s">
        <v>506</v>
      </c>
      <c r="J221" s="26">
        <f>SUM(J216:J220)</f>
        <v>0</v>
      </c>
      <c r="K221" s="26">
        <f>SUM(K216:K220)</f>
        <v>0</v>
      </c>
      <c r="L221" s="26">
        <f>SUM(L216:L220)</f>
        <v>0</v>
      </c>
      <c r="M221" s="26">
        <f>SUM(M216:M220)</f>
        <v>0</v>
      </c>
      <c r="N221" s="26">
        <f>SUM(N216:N220)</f>
        <v>0</v>
      </c>
      <c r="O221" s="1"/>
      <c r="P221" s="1"/>
      <c r="Q221" s="1"/>
      <c r="R221" s="1"/>
      <c r="S221" s="1"/>
      <c r="T221" s="1"/>
      <c r="U221" s="1"/>
      <c r="V221" s="1"/>
    </row>
    <row r="222" spans="2:22" ht="12.75" hidden="1" customHeight="1">
      <c r="B222" s="1"/>
      <c r="C222" s="6" t="s">
        <v>115</v>
      </c>
      <c r="D222" s="1"/>
      <c r="E222" s="1"/>
      <c r="F222" s="1"/>
      <c r="G222" s="1"/>
      <c r="H222" s="1"/>
      <c r="I222" s="35" t="s">
        <v>522</v>
      </c>
      <c r="J222" s="32">
        <f>SUM(J221:N221)</f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hidden="1" customHeight="1">
      <c r="B223" s="1"/>
      <c r="C223" s="6" t="s">
        <v>116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hidden="1" customHeight="1">
      <c r="B224" s="1"/>
      <c r="C224" s="6" t="s">
        <v>117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hidden="1" customHeight="1">
      <c r="B225" s="1"/>
      <c r="C225" s="6" t="s">
        <v>118</v>
      </c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hidden="1" customHeight="1">
      <c r="B226" s="1"/>
      <c r="C226" s="6" t="s">
        <v>119</v>
      </c>
      <c r="D226" s="1"/>
      <c r="E226" s="1"/>
      <c r="F226" s="1"/>
      <c r="G226" s="1"/>
      <c r="H226" s="1"/>
      <c r="I226" s="139" t="s">
        <v>488</v>
      </c>
      <c r="J226" s="103" t="s">
        <v>430</v>
      </c>
      <c r="K226" s="219" t="s">
        <v>431</v>
      </c>
      <c r="L226" s="220" t="s">
        <v>432</v>
      </c>
      <c r="M226" s="220" t="s">
        <v>433</v>
      </c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hidden="1" customHeight="1">
      <c r="B227" s="1"/>
      <c r="C227" s="6" t="s">
        <v>120</v>
      </c>
      <c r="D227" s="1"/>
      <c r="E227" s="1"/>
      <c r="F227" s="1"/>
      <c r="G227" s="1"/>
      <c r="H227" s="1"/>
      <c r="I227" s="225"/>
      <c r="J227" s="104"/>
      <c r="K227" s="216"/>
      <c r="L227" s="218"/>
      <c r="M227" s="218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hidden="1" customHeight="1">
      <c r="B228" s="1"/>
      <c r="C228" s="6" t="s">
        <v>121</v>
      </c>
      <c r="D228" s="1"/>
      <c r="E228" s="1"/>
      <c r="F228" s="1"/>
      <c r="G228" s="1"/>
      <c r="H228" s="1"/>
      <c r="I228" s="226"/>
      <c r="J228" s="105"/>
      <c r="K228" s="216"/>
      <c r="L228" s="218"/>
      <c r="M228" s="218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hidden="1" customHeight="1">
      <c r="B229" s="1"/>
      <c r="C229" s="6" t="s">
        <v>122</v>
      </c>
      <c r="D229" s="1"/>
      <c r="E229" s="1"/>
      <c r="F229" s="1"/>
      <c r="G229" s="1"/>
      <c r="H229" s="1"/>
      <c r="I229" s="25" t="s">
        <v>494</v>
      </c>
      <c r="J229" s="24">
        <f>IF(D58="Abilitato I fascia",1,0)</f>
        <v>0</v>
      </c>
      <c r="K229" s="24">
        <f>IF(D58="Abilitato II fascia",1,0)</f>
        <v>0</v>
      </c>
      <c r="L229" s="24">
        <f>IF(D58="In possesso requisiti I fascia",1,0)</f>
        <v>0</v>
      </c>
      <c r="M229" s="24">
        <f>IF(D58="In possesso requisiti II fascia",1,0)</f>
        <v>0</v>
      </c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hidden="1" customHeight="1">
      <c r="B230" s="1"/>
      <c r="C230" s="6" t="s">
        <v>123</v>
      </c>
      <c r="D230" s="1"/>
      <c r="E230" s="1"/>
      <c r="F230" s="1"/>
      <c r="G230" s="1"/>
      <c r="H230" s="1"/>
      <c r="I230" s="25" t="s">
        <v>495</v>
      </c>
      <c r="J230" s="24">
        <f t="shared" ref="J230:J231" si="82">IF(D59="Abilitato I fascia",1,0)</f>
        <v>0</v>
      </c>
      <c r="K230" s="24">
        <f t="shared" ref="K230:K231" si="83">IF(D59="Abilitato II fascia",1,0)</f>
        <v>0</v>
      </c>
      <c r="L230" s="24">
        <f t="shared" ref="L230:L231" si="84">IF(D59="In possesso requisiti I fascia",1,0)</f>
        <v>0</v>
      </c>
      <c r="M230" s="24">
        <f t="shared" ref="M230:M231" si="85">IF(D59="In possesso requisiti II fascia",1,0)</f>
        <v>0</v>
      </c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hidden="1" customHeight="1">
      <c r="B231" s="1"/>
      <c r="C231" s="6" t="s">
        <v>124</v>
      </c>
      <c r="D231" s="1"/>
      <c r="E231" s="1"/>
      <c r="F231" s="1"/>
      <c r="G231" s="1"/>
      <c r="H231" s="1"/>
      <c r="I231" s="25" t="s">
        <v>496</v>
      </c>
      <c r="J231" s="24">
        <f t="shared" si="82"/>
        <v>0</v>
      </c>
      <c r="K231" s="24">
        <f t="shared" si="83"/>
        <v>0</v>
      </c>
      <c r="L231" s="24">
        <f t="shared" si="84"/>
        <v>0</v>
      </c>
      <c r="M231" s="24">
        <f t="shared" si="85"/>
        <v>0</v>
      </c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hidden="1" customHeight="1">
      <c r="B232" s="1"/>
      <c r="C232" s="6" t="s">
        <v>125</v>
      </c>
      <c r="D232" s="1"/>
      <c r="E232" s="1"/>
      <c r="F232" s="1"/>
      <c r="G232" s="1"/>
      <c r="H232" s="1"/>
      <c r="I232" s="26" t="s">
        <v>506</v>
      </c>
      <c r="J232" s="26">
        <f>SUM(J229:J231)</f>
        <v>0</v>
      </c>
      <c r="K232" s="26">
        <f>SUM(K229:K231)</f>
        <v>0</v>
      </c>
      <c r="L232" s="26">
        <f>SUM(L229:L231)</f>
        <v>0</v>
      </c>
      <c r="M232" s="26">
        <f>SUM(M229:M231)</f>
        <v>0</v>
      </c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hidden="1" customHeight="1">
      <c r="B233" s="1"/>
      <c r="C233" s="6" t="s">
        <v>126</v>
      </c>
      <c r="D233" s="1"/>
      <c r="E233" s="1"/>
      <c r="F233" s="1"/>
      <c r="G233" s="1"/>
      <c r="H233" s="1"/>
      <c r="I233" s="8"/>
      <c r="J233" s="8"/>
      <c r="K233" s="8"/>
      <c r="L233" s="8"/>
      <c r="M233" s="8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hidden="1" customHeight="1">
      <c r="B234" s="1"/>
      <c r="C234" s="6" t="s">
        <v>127</v>
      </c>
      <c r="D234" s="1"/>
      <c r="E234" s="1"/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hidden="1" customHeight="1">
      <c r="B235" s="1"/>
      <c r="C235" s="6" t="s">
        <v>128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hidden="1" customHeight="1">
      <c r="B236" s="1"/>
      <c r="C236" s="6" t="s">
        <v>129</v>
      </c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hidden="1" customHeight="1">
      <c r="B237" s="1"/>
      <c r="C237" s="6" t="s">
        <v>130</v>
      </c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hidden="1" customHeight="1">
      <c r="B238" s="1"/>
      <c r="C238" s="6" t="s">
        <v>131</v>
      </c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2.75" hidden="1" customHeight="1">
      <c r="B239" s="1"/>
      <c r="C239" s="6" t="s">
        <v>132</v>
      </c>
      <c r="D239" s="1"/>
      <c r="E239" s="1"/>
      <c r="F239" s="1"/>
      <c r="G239" s="1"/>
      <c r="H239" s="1"/>
      <c r="I239" s="109" t="s">
        <v>519</v>
      </c>
      <c r="J239" s="227"/>
      <c r="K239" s="230">
        <f>J124+J149+J182</f>
        <v>0</v>
      </c>
      <c r="L239" s="1"/>
      <c r="M239" s="106" t="s">
        <v>525</v>
      </c>
      <c r="N239" s="103" t="s">
        <v>526</v>
      </c>
      <c r="O239" s="103" t="s">
        <v>527</v>
      </c>
      <c r="P239" s="103" t="s">
        <v>453</v>
      </c>
      <c r="Q239" s="103" t="s">
        <v>454</v>
      </c>
      <c r="R239" s="103" t="s">
        <v>455</v>
      </c>
      <c r="S239" s="103" t="s">
        <v>456</v>
      </c>
      <c r="T239" s="103" t="s">
        <v>457</v>
      </c>
      <c r="U239" s="103" t="s">
        <v>458</v>
      </c>
      <c r="V239" s="1"/>
    </row>
    <row r="240" spans="2:22" ht="12.75" hidden="1" customHeight="1">
      <c r="B240" s="1"/>
      <c r="C240" s="6" t="s">
        <v>133</v>
      </c>
      <c r="D240" s="1"/>
      <c r="E240" s="1"/>
      <c r="F240" s="1"/>
      <c r="G240" s="1"/>
      <c r="H240" s="1"/>
      <c r="I240" s="228"/>
      <c r="J240" s="228"/>
      <c r="K240" s="231"/>
      <c r="L240" s="1"/>
      <c r="M240" s="233"/>
      <c r="N240" s="237"/>
      <c r="O240" s="237"/>
      <c r="P240" s="237"/>
      <c r="Q240" s="237"/>
      <c r="R240" s="237"/>
      <c r="S240" s="237"/>
      <c r="T240" s="237"/>
      <c r="U240" s="237"/>
      <c r="V240" s="1"/>
    </row>
    <row r="241" spans="2:22" ht="12.75" hidden="1" customHeight="1">
      <c r="B241" s="1"/>
      <c r="C241" s="6" t="s">
        <v>134</v>
      </c>
      <c r="D241" s="1"/>
      <c r="E241" s="1"/>
      <c r="F241" s="1"/>
      <c r="G241" s="1"/>
      <c r="H241" s="1"/>
      <c r="I241" s="228"/>
      <c r="J241" s="228"/>
      <c r="K241" s="231"/>
      <c r="L241" s="1"/>
      <c r="M241" s="234"/>
      <c r="N241" s="238"/>
      <c r="O241" s="238"/>
      <c r="P241" s="238"/>
      <c r="Q241" s="238"/>
      <c r="R241" s="238"/>
      <c r="S241" s="238"/>
      <c r="T241" s="238"/>
      <c r="U241" s="238"/>
      <c r="V241" s="1"/>
    </row>
    <row r="242" spans="2:22" ht="12.75" hidden="1" customHeight="1">
      <c r="B242" s="1"/>
      <c r="C242" s="6" t="s">
        <v>135</v>
      </c>
      <c r="D242" s="1"/>
      <c r="E242" s="1"/>
      <c r="F242" s="1"/>
      <c r="G242" s="1"/>
      <c r="H242" s="1"/>
      <c r="I242" s="228"/>
      <c r="J242" s="228"/>
      <c r="K242" s="231"/>
      <c r="L242" s="1"/>
      <c r="M242" s="25" t="s">
        <v>494</v>
      </c>
      <c r="N242" s="24">
        <f>IF(D5="Professore Ordinario",1,0)</f>
        <v>0</v>
      </c>
      <c r="O242" s="24">
        <f>IF(D5="Professore Straordinario a tempo determinato",1,0)</f>
        <v>0</v>
      </c>
      <c r="P242" s="24">
        <f>IF(D5="Professore Associato",1,0)</f>
        <v>0</v>
      </c>
      <c r="Q242" s="24">
        <f>IF(D5="Ricercatore a tempo indeterminato",1,0)</f>
        <v>0</v>
      </c>
      <c r="R242" s="24">
        <f>IF(D5="Ricercatore a tempo determinato - tipo A",1,0)</f>
        <v>0</v>
      </c>
      <c r="S242" s="24">
        <f>IF(D5="Ricercatore a tempo determinato - tipo B",1,0)</f>
        <v>0</v>
      </c>
      <c r="T242" s="24">
        <f>IF(D5="Assegnista di ricerca",1,0)</f>
        <v>0</v>
      </c>
      <c r="U242" s="24">
        <f>IF(D5="Professore a contratto",1,0)</f>
        <v>0</v>
      </c>
      <c r="V242" s="1"/>
    </row>
    <row r="243" spans="2:22" ht="12.75" hidden="1" customHeight="1">
      <c r="B243" s="1"/>
      <c r="C243" s="6" t="s">
        <v>136</v>
      </c>
      <c r="D243" s="1"/>
      <c r="E243" s="1"/>
      <c r="F243" s="1"/>
      <c r="G243" s="1"/>
      <c r="H243" s="1"/>
      <c r="I243" s="228"/>
      <c r="J243" s="228"/>
      <c r="K243" s="23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2.75" hidden="1" customHeight="1">
      <c r="B244" s="1"/>
      <c r="C244" s="6" t="s">
        <v>137</v>
      </c>
      <c r="D244" s="1"/>
      <c r="E244" s="1"/>
      <c r="F244" s="1"/>
      <c r="G244" s="1"/>
      <c r="H244" s="1"/>
      <c r="I244" s="228"/>
      <c r="J244" s="228"/>
      <c r="K244" s="231"/>
      <c r="L244" s="1"/>
      <c r="M244" s="106" t="s">
        <v>528</v>
      </c>
      <c r="N244" s="103" t="s">
        <v>379</v>
      </c>
      <c r="O244" s="103" t="s">
        <v>380</v>
      </c>
      <c r="P244" s="1"/>
      <c r="Q244" s="1"/>
      <c r="R244" s="1"/>
      <c r="S244" s="1"/>
      <c r="T244" s="1"/>
      <c r="U244" s="1"/>
      <c r="V244" s="1"/>
    </row>
    <row r="245" spans="2:22" ht="12.75" hidden="1" customHeight="1">
      <c r="B245" s="1"/>
      <c r="C245" s="6" t="s">
        <v>138</v>
      </c>
      <c r="D245" s="1"/>
      <c r="E245" s="1"/>
      <c r="F245" s="1"/>
      <c r="G245" s="1"/>
      <c r="H245" s="1"/>
      <c r="I245" s="228"/>
      <c r="J245" s="228"/>
      <c r="K245" s="231"/>
      <c r="L245" s="1"/>
      <c r="M245" s="233"/>
      <c r="N245" s="237"/>
      <c r="O245" s="237"/>
      <c r="P245" s="1"/>
      <c r="Q245" s="1"/>
      <c r="R245" s="1"/>
      <c r="S245" s="1"/>
      <c r="T245" s="1"/>
      <c r="U245" s="1"/>
      <c r="V245" s="1"/>
    </row>
    <row r="246" spans="2:22" ht="12.75" hidden="1" customHeight="1">
      <c r="B246" s="1"/>
      <c r="C246" s="6" t="s">
        <v>139</v>
      </c>
      <c r="D246" s="1"/>
      <c r="E246" s="1"/>
      <c r="F246" s="1"/>
      <c r="G246" s="1"/>
      <c r="H246" s="1"/>
      <c r="I246" s="229"/>
      <c r="J246" s="229"/>
      <c r="K246" s="232"/>
      <c r="L246" s="1"/>
      <c r="M246" s="234"/>
      <c r="N246" s="238"/>
      <c r="O246" s="238"/>
      <c r="P246" s="1"/>
      <c r="Q246" s="1"/>
      <c r="R246" s="1"/>
      <c r="S246" s="1"/>
      <c r="T246" s="1"/>
      <c r="U246" s="1"/>
      <c r="V246" s="1"/>
    </row>
    <row r="247" spans="2:22" ht="12.75" hidden="1" customHeight="1">
      <c r="B247" s="1"/>
      <c r="C247" s="6" t="s">
        <v>140</v>
      </c>
      <c r="D247" s="1"/>
      <c r="E247" s="1"/>
      <c r="F247" s="1"/>
      <c r="G247" s="1"/>
      <c r="H247" s="1"/>
      <c r="I247" s="1"/>
      <c r="J247" s="1"/>
      <c r="K247" s="1"/>
      <c r="L247" s="1"/>
      <c r="M247" s="25" t="s">
        <v>494</v>
      </c>
      <c r="N247" s="24">
        <f>IF(D10="Settore bibliometrico",1,0)</f>
        <v>0</v>
      </c>
      <c r="O247" s="24">
        <f>IF(D10="Settore non bibliometrico",1,0)</f>
        <v>0</v>
      </c>
      <c r="P247" s="1"/>
      <c r="Q247" s="1"/>
      <c r="R247" s="1"/>
      <c r="S247" s="1"/>
      <c r="T247" s="1"/>
      <c r="U247" s="1"/>
      <c r="V247" s="1"/>
    </row>
    <row r="248" spans="2:22" ht="12.75" hidden="1" customHeight="1">
      <c r="B248" s="1"/>
      <c r="C248" s="6" t="s">
        <v>141</v>
      </c>
      <c r="D248" s="1"/>
      <c r="E248" s="1"/>
      <c r="F248" s="1"/>
      <c r="G248" s="1"/>
      <c r="H248" s="1"/>
      <c r="L248" s="1"/>
      <c r="M248" s="7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2.75" hidden="1" customHeight="1">
      <c r="B249" s="1"/>
      <c r="C249" s="6" t="s">
        <v>142</v>
      </c>
      <c r="D249" s="1"/>
      <c r="E249" s="1"/>
      <c r="F249" s="1"/>
      <c r="G249" s="1"/>
      <c r="H249" s="1"/>
      <c r="L249" s="1"/>
      <c r="M249" s="7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2.75" hidden="1" customHeight="1">
      <c r="B250" s="1"/>
      <c r="C250" s="6" t="s">
        <v>143</v>
      </c>
      <c r="D250" s="1"/>
      <c r="E250" s="1"/>
      <c r="F250" s="1"/>
      <c r="G250" s="1"/>
      <c r="H250" s="1"/>
      <c r="L250" s="1"/>
      <c r="M250" s="7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2.75" hidden="1" customHeight="1">
      <c r="B251" s="1"/>
      <c r="C251" s="6" t="s">
        <v>144</v>
      </c>
      <c r="D251" s="1"/>
      <c r="E251" s="1"/>
      <c r="F251" s="1"/>
      <c r="G251" s="1"/>
      <c r="H251" s="1"/>
      <c r="L251" s="1"/>
      <c r="M251" s="7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2.75" hidden="1" customHeight="1">
      <c r="B252" s="1"/>
      <c r="C252" s="6" t="s">
        <v>145</v>
      </c>
      <c r="D252" s="1"/>
      <c r="E252" s="1"/>
      <c r="F252" s="1"/>
      <c r="G252" s="1"/>
      <c r="H252" s="1"/>
      <c r="L252" s="1"/>
      <c r="M252" s="7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2.75" hidden="1" customHeight="1">
      <c r="B253" s="1"/>
      <c r="C253" s="6" t="s">
        <v>146</v>
      </c>
      <c r="D253" s="1"/>
      <c r="E253" s="1"/>
      <c r="F253" s="1"/>
      <c r="G253" s="1"/>
      <c r="H253" s="1"/>
      <c r="L253" s="1"/>
      <c r="M253" s="7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2.75" hidden="1" customHeight="1">
      <c r="B254" s="1"/>
      <c r="C254" s="6" t="s">
        <v>147</v>
      </c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2.75" hidden="1" customHeight="1">
      <c r="B255" s="1"/>
      <c r="C255" s="6" t="s">
        <v>148</v>
      </c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2.75" hidden="1" customHeight="1">
      <c r="B256" s="1"/>
      <c r="C256" s="6" t="s">
        <v>149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2.75" hidden="1" customHeight="1">
      <c r="B257" s="1"/>
      <c r="C257" s="6" t="s">
        <v>150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2.75" hidden="1" customHeight="1">
      <c r="B258" s="1"/>
      <c r="C258" s="6" t="s">
        <v>151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2.75" hidden="1" customHeight="1">
      <c r="B259" s="1"/>
      <c r="C259" s="6" t="s">
        <v>152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2.75" hidden="1" customHeight="1">
      <c r="B260" s="1"/>
      <c r="C260" s="6" t="s">
        <v>153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2.75" hidden="1" customHeight="1">
      <c r="B261" s="1"/>
      <c r="C261" s="6" t="s">
        <v>154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2.75" hidden="1" customHeight="1">
      <c r="B262" s="1"/>
      <c r="C262" s="6" t="s">
        <v>155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2.75" hidden="1" customHeight="1">
      <c r="B263" s="1"/>
      <c r="C263" s="6" t="s">
        <v>156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2.75" hidden="1" customHeight="1">
      <c r="B264" s="1"/>
      <c r="C264" s="6" t="s">
        <v>157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2.75" hidden="1" customHeight="1">
      <c r="B265" s="1"/>
      <c r="C265" s="6" t="s">
        <v>158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2.75" hidden="1" customHeight="1">
      <c r="B266" s="1"/>
      <c r="C266" s="6" t="s">
        <v>159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2.75" hidden="1" customHeight="1">
      <c r="B267" s="1"/>
      <c r="C267" s="6" t="s">
        <v>160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2.75" hidden="1" customHeight="1">
      <c r="B268" s="1"/>
      <c r="C268" s="6" t="s">
        <v>161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2.75" hidden="1" customHeight="1">
      <c r="B269" s="1"/>
      <c r="C269" s="6" t="s">
        <v>162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2.75" hidden="1" customHeight="1">
      <c r="B270" s="1"/>
      <c r="C270" s="6" t="s">
        <v>163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2.75" hidden="1" customHeight="1">
      <c r="B271" s="1"/>
      <c r="C271" s="6" t="s">
        <v>164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2.75" hidden="1" customHeight="1">
      <c r="B272" s="1"/>
      <c r="C272" s="6" t="s">
        <v>165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2.75" hidden="1" customHeight="1">
      <c r="B273" s="1"/>
      <c r="C273" s="6" t="s">
        <v>166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2.75" hidden="1" customHeight="1">
      <c r="B274" s="1"/>
      <c r="C274" s="6" t="s">
        <v>167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2.75" hidden="1" customHeight="1">
      <c r="B275" s="1"/>
      <c r="C275" s="6" t="s">
        <v>168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2.75" hidden="1" customHeight="1">
      <c r="B276" s="1"/>
      <c r="C276" s="6" t="s">
        <v>169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2.75" hidden="1" customHeight="1">
      <c r="B277" s="1"/>
      <c r="C277" s="6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2.75" hidden="1" customHeight="1">
      <c r="B278" s="1"/>
      <c r="C278" s="6" t="s">
        <v>171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2.75" hidden="1" customHeight="1">
      <c r="B279" s="1"/>
      <c r="C279" s="6" t="s">
        <v>172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2.75" hidden="1" customHeight="1">
      <c r="B280" s="1"/>
      <c r="C280" s="6" t="s">
        <v>173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2.75" hidden="1" customHeight="1">
      <c r="B281" s="1"/>
      <c r="C281" s="6" t="s">
        <v>174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2.75" hidden="1" customHeight="1">
      <c r="B282" s="1"/>
      <c r="C282" s="6" t="s">
        <v>175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2.75" hidden="1" customHeight="1">
      <c r="B283" s="1"/>
      <c r="C283" s="6" t="s">
        <v>176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2.75" hidden="1" customHeight="1">
      <c r="B284" s="1"/>
      <c r="C284" s="6" t="s">
        <v>177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2.75" hidden="1" customHeight="1">
      <c r="B285" s="1"/>
      <c r="C285" s="6" t="s">
        <v>178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2.75" hidden="1" customHeight="1">
      <c r="B286" s="1"/>
      <c r="C286" s="6" t="s">
        <v>179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2.75" hidden="1" customHeight="1">
      <c r="B287" s="1"/>
      <c r="C287" s="6" t="s">
        <v>180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2.75" hidden="1" customHeight="1">
      <c r="B288" s="1"/>
      <c r="C288" s="6" t="s">
        <v>181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2.75" hidden="1" customHeight="1">
      <c r="B289" s="1"/>
      <c r="C289" s="6" t="s">
        <v>182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2.75" hidden="1" customHeight="1">
      <c r="B290" s="1"/>
      <c r="C290" s="6" t="s">
        <v>183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2.75" hidden="1" customHeight="1">
      <c r="B291" s="1"/>
      <c r="C291" s="6" t="s">
        <v>184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2.75" hidden="1" customHeight="1">
      <c r="B292" s="1"/>
      <c r="C292" s="6" t="s">
        <v>185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2.75" hidden="1" customHeight="1">
      <c r="B293" s="1"/>
      <c r="C293" s="6" t="s">
        <v>186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2.75" hidden="1" customHeight="1">
      <c r="B294" s="1"/>
      <c r="C294" s="6" t="s">
        <v>187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2.75" hidden="1" customHeight="1">
      <c r="B295" s="1"/>
      <c r="C295" s="6" t="s">
        <v>188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2.75" hidden="1" customHeight="1">
      <c r="B296" s="1"/>
      <c r="C296" s="6" t="s">
        <v>189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2.75" hidden="1" customHeight="1">
      <c r="B297" s="1"/>
      <c r="C297" s="6" t="s">
        <v>190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2.75" hidden="1" customHeight="1">
      <c r="B298" s="1"/>
      <c r="C298" s="6" t="s">
        <v>191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2.75" hidden="1" customHeight="1">
      <c r="B299" s="1"/>
      <c r="C299" s="6" t="s">
        <v>192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2.75" hidden="1" customHeight="1">
      <c r="B300" s="1"/>
      <c r="C300" s="6" t="s">
        <v>193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2.75" hidden="1" customHeight="1">
      <c r="B301" s="1"/>
      <c r="C301" s="6" t="s">
        <v>194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2.75" hidden="1" customHeight="1">
      <c r="B302" s="1"/>
      <c r="C302" s="6" t="s">
        <v>195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2.75" hidden="1" customHeight="1">
      <c r="B303" s="1"/>
      <c r="C303" s="6" t="s">
        <v>196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2.75" hidden="1" customHeight="1">
      <c r="B304" s="1"/>
      <c r="C304" s="6" t="s">
        <v>197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2.75" hidden="1" customHeight="1">
      <c r="B305" s="1"/>
      <c r="C305" s="6" t="s">
        <v>198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2.75" hidden="1" customHeight="1">
      <c r="B306" s="1"/>
      <c r="C306" s="6" t="s">
        <v>199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2.75" hidden="1" customHeight="1">
      <c r="B307" s="1"/>
      <c r="C307" s="6" t="s">
        <v>200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2.75" hidden="1" customHeight="1">
      <c r="B308" s="1"/>
      <c r="C308" s="6" t="s">
        <v>201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2.75" hidden="1" customHeight="1">
      <c r="B309" s="1"/>
      <c r="C309" s="6" t="s">
        <v>202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2.75" hidden="1" customHeight="1">
      <c r="B310" s="1"/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2.75" hidden="1" customHeight="1">
      <c r="B311" s="1"/>
      <c r="C311" s="6" t="s">
        <v>204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2.75" hidden="1" customHeight="1">
      <c r="B312" s="1"/>
      <c r="C312" s="6" t="s">
        <v>205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2.75" hidden="1" customHeight="1">
      <c r="B313" s="1"/>
      <c r="C313" s="6" t="s">
        <v>206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2.75" hidden="1" customHeight="1">
      <c r="B314" s="1"/>
      <c r="C314" s="6" t="s">
        <v>207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2.75" hidden="1" customHeight="1">
      <c r="B315" s="1"/>
      <c r="C315" s="6" t="s">
        <v>208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2.75" hidden="1" customHeight="1">
      <c r="B316" s="1"/>
      <c r="C316" s="6" t="s">
        <v>209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2.75" hidden="1" customHeight="1">
      <c r="B317" s="1"/>
      <c r="C317" s="6" t="s">
        <v>210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2.75" hidden="1" customHeight="1">
      <c r="B318" s="1"/>
      <c r="C318" s="6" t="s">
        <v>211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2.75" hidden="1" customHeight="1">
      <c r="B319" s="1"/>
      <c r="C319" s="6" t="s">
        <v>212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2.75" hidden="1" customHeight="1">
      <c r="B320" s="1"/>
      <c r="C320" s="6" t="s">
        <v>213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2.75" hidden="1" customHeight="1">
      <c r="B321" s="1"/>
      <c r="C321" s="6" t="s">
        <v>214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2.75" hidden="1" customHeight="1">
      <c r="B322" s="1"/>
      <c r="C322" s="6" t="s">
        <v>215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2.75" hidden="1" customHeight="1">
      <c r="B323" s="1"/>
      <c r="C323" s="6" t="s">
        <v>216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2.75" hidden="1" customHeight="1">
      <c r="B324" s="1"/>
      <c r="C324" s="6" t="s">
        <v>217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2.75" hidden="1" customHeight="1">
      <c r="B325" s="1"/>
      <c r="C325" s="6" t="s">
        <v>218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2.75" hidden="1" customHeight="1">
      <c r="B326" s="1"/>
      <c r="C326" s="6" t="s">
        <v>219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2.75" hidden="1" customHeight="1">
      <c r="B327" s="1"/>
      <c r="C327" s="6" t="s">
        <v>220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2.75" hidden="1" customHeight="1">
      <c r="B328" s="1"/>
      <c r="C328" s="6" t="s">
        <v>221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2.75" hidden="1" customHeight="1">
      <c r="B329" s="1"/>
      <c r="C329" s="6" t="s">
        <v>222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2.75" hidden="1" customHeight="1">
      <c r="B330" s="1"/>
      <c r="C330" s="6" t="s">
        <v>223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2.75" hidden="1" customHeight="1">
      <c r="B331" s="1"/>
      <c r="C331" s="6" t="s">
        <v>224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2.75" hidden="1" customHeight="1">
      <c r="B332" s="1"/>
      <c r="C332" s="6" t="s">
        <v>225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2.75" hidden="1" customHeight="1">
      <c r="B333" s="1"/>
      <c r="C333" s="6" t="s">
        <v>226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2.75" hidden="1" customHeight="1">
      <c r="B334" s="1"/>
      <c r="C334" s="6" t="s">
        <v>227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2.75" hidden="1" customHeight="1">
      <c r="B335" s="1"/>
      <c r="C335" s="6" t="s">
        <v>228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2.75" hidden="1" customHeight="1">
      <c r="B336" s="1"/>
      <c r="C336" s="6" t="s">
        <v>229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2.75" hidden="1" customHeight="1">
      <c r="B337" s="1"/>
      <c r="C337" s="6" t="s">
        <v>230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2.75" hidden="1" customHeight="1">
      <c r="B338" s="1"/>
      <c r="C338" s="6" t="s">
        <v>231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2.75" hidden="1" customHeight="1">
      <c r="B339" s="1"/>
      <c r="C339" s="6" t="s">
        <v>232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2.75" hidden="1" customHeight="1">
      <c r="B340" s="1"/>
      <c r="C340" s="6" t="s">
        <v>233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2.75" hidden="1" customHeight="1">
      <c r="B341" s="1"/>
      <c r="C341" s="6" t="s">
        <v>234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2.75" hidden="1" customHeight="1">
      <c r="B342" s="1"/>
      <c r="C342" s="6" t="s">
        <v>235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2.75" hidden="1" customHeight="1">
      <c r="B343" s="1"/>
      <c r="C343" s="6" t="s">
        <v>236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2.75" hidden="1" customHeight="1">
      <c r="B344" s="1"/>
      <c r="C344" s="6" t="s">
        <v>237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2.75" hidden="1" customHeight="1">
      <c r="B345" s="1"/>
      <c r="C345" s="6" t="s">
        <v>238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2.75" hidden="1" customHeight="1">
      <c r="B346" s="1"/>
      <c r="C346" s="6" t="s">
        <v>239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2.75" hidden="1" customHeight="1">
      <c r="B347" s="1"/>
      <c r="C347" s="6" t="s">
        <v>240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2.75" hidden="1" customHeight="1">
      <c r="B348" s="1"/>
      <c r="C348" s="6" t="s">
        <v>241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2.75" hidden="1" customHeight="1">
      <c r="B349" s="1"/>
      <c r="C349" s="6" t="s">
        <v>242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2.75" hidden="1" customHeight="1">
      <c r="B350" s="1"/>
      <c r="C350" s="6" t="s">
        <v>243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2.75" hidden="1" customHeight="1">
      <c r="B351" s="1"/>
      <c r="C351" s="6" t="s">
        <v>244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2.75" hidden="1" customHeight="1">
      <c r="B352" s="1"/>
      <c r="C352" s="6" t="s">
        <v>245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2.75" hidden="1" customHeight="1">
      <c r="B353" s="1"/>
      <c r="C353" s="6" t="s">
        <v>246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2.75" hidden="1" customHeight="1">
      <c r="B354" s="1"/>
      <c r="C354" s="6" t="s">
        <v>247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2.75" hidden="1" customHeight="1">
      <c r="B355" s="1"/>
      <c r="C355" s="6" t="s">
        <v>248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2.75" hidden="1" customHeight="1">
      <c r="B356" s="1"/>
      <c r="C356" s="6" t="s">
        <v>249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2.75" hidden="1" customHeight="1">
      <c r="B357" s="1"/>
      <c r="C357" s="6" t="s">
        <v>250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2.75" hidden="1" customHeight="1">
      <c r="B358" s="1"/>
      <c r="C358" s="6" t="s">
        <v>251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2.75" hidden="1" customHeight="1">
      <c r="B359" s="1"/>
      <c r="C359" s="6" t="s">
        <v>252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2.75" hidden="1" customHeight="1">
      <c r="B360" s="1"/>
      <c r="C360" s="6" t="s">
        <v>253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2.75" hidden="1" customHeight="1">
      <c r="B361" s="1"/>
      <c r="C361" s="6" t="s">
        <v>254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2.75" hidden="1" customHeight="1">
      <c r="B362" s="1"/>
      <c r="C362" s="6" t="s">
        <v>255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2.75" hidden="1" customHeight="1">
      <c r="B363" s="1"/>
      <c r="C363" s="6" t="s">
        <v>256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2.75" hidden="1" customHeight="1">
      <c r="B364" s="1"/>
      <c r="C364" s="6" t="s">
        <v>257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2.75" hidden="1" customHeight="1">
      <c r="B365" s="1"/>
      <c r="C365" s="6" t="s">
        <v>258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2.75" hidden="1" customHeight="1">
      <c r="B366" s="1"/>
      <c r="C366" s="6" t="s">
        <v>259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2.75" hidden="1" customHeight="1">
      <c r="B367" s="1"/>
      <c r="C367" s="6" t="s">
        <v>260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2.75" hidden="1" customHeight="1">
      <c r="B368" s="1"/>
      <c r="C368" s="6" t="s">
        <v>261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2.75" hidden="1" customHeight="1">
      <c r="B369" s="1"/>
      <c r="C369" s="6" t="s">
        <v>262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2.75" hidden="1" customHeight="1">
      <c r="B370" s="1"/>
      <c r="C370" s="6" t="s">
        <v>263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2.75" hidden="1" customHeight="1">
      <c r="B371" s="1"/>
      <c r="C371" s="6" t="s">
        <v>264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2.75" hidden="1" customHeight="1">
      <c r="B372" s="1"/>
      <c r="C372" s="6" t="s">
        <v>265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2.75" hidden="1" customHeight="1">
      <c r="B373" s="1"/>
      <c r="C373" s="6" t="s">
        <v>266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2.75" hidden="1" customHeight="1">
      <c r="B374" s="1"/>
      <c r="C374" s="6" t="s">
        <v>267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2.75" hidden="1" customHeight="1">
      <c r="B375" s="1"/>
      <c r="C375" s="6" t="s">
        <v>268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2.75" hidden="1" customHeight="1">
      <c r="B376" s="1"/>
      <c r="C376" s="6" t="s">
        <v>269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2.75" hidden="1" customHeight="1">
      <c r="B377" s="1"/>
      <c r="C377" s="6" t="s">
        <v>270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2.75" hidden="1" customHeight="1">
      <c r="B378" s="1"/>
      <c r="C378" s="6" t="s">
        <v>271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2.75" hidden="1" customHeight="1">
      <c r="B379" s="1"/>
      <c r="C379" s="6" t="s">
        <v>272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2.75" hidden="1" customHeight="1">
      <c r="B380" s="1"/>
      <c r="C380" s="6" t="s">
        <v>273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2.75" hidden="1" customHeight="1">
      <c r="B381" s="1"/>
      <c r="C381" s="6" t="s">
        <v>274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2.75" hidden="1" customHeight="1">
      <c r="B382" s="1"/>
      <c r="C382" s="6" t="s">
        <v>275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2.75" hidden="1" customHeight="1">
      <c r="B383" s="1"/>
      <c r="C383" s="6" t="s">
        <v>276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2.75" hidden="1" customHeight="1">
      <c r="B384" s="1"/>
      <c r="C384" s="6" t="s">
        <v>277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2.75" hidden="1" customHeight="1">
      <c r="B385" s="1"/>
      <c r="C385" s="6" t="s">
        <v>278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2.75" hidden="1" customHeight="1">
      <c r="B386" s="1"/>
      <c r="C386" s="6" t="s">
        <v>279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2.75" hidden="1" customHeight="1">
      <c r="B387" s="1"/>
      <c r="C387" s="6" t="s">
        <v>280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2.75" hidden="1" customHeight="1">
      <c r="B388" s="1"/>
      <c r="C388" s="6" t="s">
        <v>281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2.75" hidden="1" customHeight="1">
      <c r="B389" s="1"/>
      <c r="C389" s="6" t="s">
        <v>282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2.75" hidden="1" customHeight="1">
      <c r="B390" s="1"/>
      <c r="C390" s="6" t="s">
        <v>283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2.75" hidden="1" customHeight="1">
      <c r="B391" s="1"/>
      <c r="C391" s="6" t="s">
        <v>284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2.75" hidden="1" customHeight="1">
      <c r="B392" s="1"/>
      <c r="C392" s="6" t="s">
        <v>285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2.75" hidden="1" customHeight="1">
      <c r="B393" s="1"/>
      <c r="C393" s="6" t="s">
        <v>286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2.75" hidden="1" customHeight="1">
      <c r="B394" s="1"/>
      <c r="C394" s="6" t="s">
        <v>287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2.75" hidden="1" customHeight="1">
      <c r="B395" s="1"/>
      <c r="C395" s="6" t="s">
        <v>288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2.75" hidden="1" customHeight="1">
      <c r="B396" s="1"/>
      <c r="C396" s="6" t="s">
        <v>289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2.75" hidden="1" customHeight="1">
      <c r="B397" s="1"/>
      <c r="C397" s="6" t="s">
        <v>290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2.75" hidden="1" customHeight="1">
      <c r="B398" s="1"/>
      <c r="C398" s="6" t="s">
        <v>291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2.75" hidden="1" customHeight="1">
      <c r="B399" s="1"/>
      <c r="C399" s="6" t="s">
        <v>292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2.75" hidden="1" customHeight="1">
      <c r="B400" s="1"/>
      <c r="C400" s="6" t="s">
        <v>293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2.75" hidden="1" customHeight="1">
      <c r="B401" s="1"/>
      <c r="C401" s="6" t="s">
        <v>294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2.75" hidden="1" customHeight="1">
      <c r="B402" s="1"/>
      <c r="C402" s="6" t="s">
        <v>295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2.75" hidden="1" customHeight="1">
      <c r="B403" s="1"/>
      <c r="C403" s="6" t="s">
        <v>296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2.75" hidden="1" customHeight="1">
      <c r="B404" s="1"/>
      <c r="C404" s="6" t="s">
        <v>297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2.75" hidden="1" customHeight="1">
      <c r="B405" s="1"/>
      <c r="C405" s="6" t="s">
        <v>298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2.75" hidden="1" customHeight="1">
      <c r="B406" s="1"/>
      <c r="C406" s="6" t="s">
        <v>299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2.75" hidden="1" customHeight="1">
      <c r="B407" s="1"/>
      <c r="C407" s="6" t="s">
        <v>300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2.75" hidden="1" customHeight="1">
      <c r="B408" s="1"/>
      <c r="C408" s="6" t="s">
        <v>301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2.75" hidden="1" customHeight="1">
      <c r="B409" s="1"/>
      <c r="C409" s="6" t="s">
        <v>302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2.75" hidden="1" customHeight="1">
      <c r="B410" s="1"/>
      <c r="C410" s="6" t="s">
        <v>303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2.75" hidden="1" customHeight="1">
      <c r="B411" s="1"/>
      <c r="C411" s="6" t="s">
        <v>304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2.75" hidden="1" customHeight="1">
      <c r="B412" s="1"/>
      <c r="C412" s="6" t="s">
        <v>305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2.75" hidden="1" customHeight="1">
      <c r="B413" s="1"/>
      <c r="C413" s="6" t="s">
        <v>306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2.75" hidden="1" customHeight="1">
      <c r="B414" s="1"/>
      <c r="C414" s="6" t="s">
        <v>307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2.75" hidden="1" customHeight="1">
      <c r="B415" s="1"/>
      <c r="C415" s="6" t="s">
        <v>308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2.75" hidden="1" customHeight="1">
      <c r="B416" s="1"/>
      <c r="C416" s="6" t="s">
        <v>309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2.75" hidden="1" customHeight="1">
      <c r="B417" s="1"/>
      <c r="C417" s="6" t="s">
        <v>310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2.75" hidden="1" customHeight="1">
      <c r="B418" s="1"/>
      <c r="C418" s="6" t="s">
        <v>311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2.75" hidden="1" customHeight="1">
      <c r="B419" s="1"/>
      <c r="C419" s="6" t="s">
        <v>312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2.75" hidden="1" customHeight="1">
      <c r="B420" s="1"/>
      <c r="C420" s="6" t="s">
        <v>313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2.75" hidden="1" customHeight="1">
      <c r="B421" s="1"/>
      <c r="C421" s="6" t="s">
        <v>314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2.75" hidden="1" customHeight="1">
      <c r="B422" s="1"/>
      <c r="C422" s="6" t="s">
        <v>315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2.75" hidden="1" customHeight="1">
      <c r="B423" s="1"/>
      <c r="C423" s="6" t="s">
        <v>316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2.75" hidden="1" customHeight="1">
      <c r="B424" s="1"/>
      <c r="C424" s="6" t="s">
        <v>317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2.75" hidden="1" customHeight="1">
      <c r="B425" s="1"/>
      <c r="C425" s="6" t="s">
        <v>318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2.75" hidden="1" customHeight="1">
      <c r="B426" s="1"/>
      <c r="C426" s="6" t="s">
        <v>319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2.75" hidden="1" customHeight="1">
      <c r="B427" s="1"/>
      <c r="C427" s="6" t="s">
        <v>320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2.75" hidden="1" customHeight="1">
      <c r="B428" s="1"/>
      <c r="C428" s="6" t="s">
        <v>321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2.75" hidden="1" customHeight="1">
      <c r="B429" s="1"/>
      <c r="C429" s="6" t="s">
        <v>322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2.75" hidden="1" customHeight="1">
      <c r="B430" s="1"/>
      <c r="C430" s="6" t="s">
        <v>323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2.75" hidden="1" customHeight="1">
      <c r="B431" s="1"/>
      <c r="C431" s="6" t="s">
        <v>324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2.75" hidden="1" customHeight="1">
      <c r="B432" s="1"/>
      <c r="C432" s="6" t="s">
        <v>325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2.75" hidden="1" customHeight="1">
      <c r="B433" s="1"/>
      <c r="C433" s="6" t="s">
        <v>326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2.75" hidden="1" customHeight="1">
      <c r="B434" s="1"/>
      <c r="C434" s="6" t="s">
        <v>327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2.75" hidden="1" customHeight="1">
      <c r="B435" s="1"/>
      <c r="C435" s="6" t="s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2.75" hidden="1" customHeight="1">
      <c r="B436" s="1"/>
      <c r="C436" s="6" t="s">
        <v>329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2.75" hidden="1" customHeight="1">
      <c r="B437" s="1"/>
      <c r="C437" s="6" t="s">
        <v>330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2.75" hidden="1" customHeight="1">
      <c r="B438" s="1"/>
      <c r="C438" s="6" t="s">
        <v>331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2.75" hidden="1" customHeight="1">
      <c r="B439" s="1"/>
      <c r="C439" s="6" t="s">
        <v>332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2.75" hidden="1" customHeight="1">
      <c r="B440" s="1"/>
      <c r="C440" s="6" t="s">
        <v>333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2.75" hidden="1" customHeight="1">
      <c r="B441" s="1"/>
      <c r="C441" s="6" t="s">
        <v>334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2.75" hidden="1" customHeight="1">
      <c r="B442" s="1"/>
      <c r="C442" s="6" t="s">
        <v>335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2.75" hidden="1" customHeight="1">
      <c r="B443" s="1"/>
      <c r="C443" s="6" t="s">
        <v>336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2.75" hidden="1" customHeight="1">
      <c r="B444" s="1"/>
      <c r="C444" s="6" t="s">
        <v>337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2.75" hidden="1" customHeight="1">
      <c r="B445" s="1"/>
      <c r="C445" s="6" t="s">
        <v>338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2.75" hidden="1" customHeight="1">
      <c r="B446" s="1"/>
      <c r="C446" s="6" t="s">
        <v>339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2.75" hidden="1" customHeight="1">
      <c r="B447" s="1"/>
      <c r="C447" s="6" t="s">
        <v>340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2.75" hidden="1" customHeight="1">
      <c r="B448" s="1"/>
      <c r="C448" s="6" t="s">
        <v>341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2.75" hidden="1" customHeight="1">
      <c r="B449" s="1"/>
      <c r="C449" s="6" t="s">
        <v>342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2.75" hidden="1" customHeight="1">
      <c r="B450" s="1"/>
      <c r="C450" s="6" t="s">
        <v>343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2.75" hidden="1" customHeight="1">
      <c r="B451" s="1"/>
      <c r="C451" s="6" t="s">
        <v>344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2.75" hidden="1" customHeight="1">
      <c r="B452" s="1"/>
      <c r="C452" s="6" t="s">
        <v>345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2.75" hidden="1" customHeight="1">
      <c r="B453" s="1"/>
      <c r="C453" s="6" t="s">
        <v>346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2.75" hidden="1" customHeight="1">
      <c r="B454" s="1"/>
      <c r="C454" s="6" t="s">
        <v>347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2.75" hidden="1" customHeight="1">
      <c r="B455" s="1"/>
      <c r="C455" s="6" t="s">
        <v>348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2.75" hidden="1" customHeight="1">
      <c r="B456" s="1"/>
      <c r="C456" s="6" t="s">
        <v>349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2.75" hidden="1" customHeight="1">
      <c r="B457" s="1"/>
      <c r="C457" s="6" t="s">
        <v>350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2.75" hidden="1" customHeight="1">
      <c r="B458" s="1"/>
      <c r="C458" s="6" t="s">
        <v>351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2.75" hidden="1" customHeight="1">
      <c r="B459" s="1"/>
      <c r="C459" s="6" t="s">
        <v>352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2.75" hidden="1" customHeight="1">
      <c r="B460" s="1"/>
      <c r="C460" s="6" t="s">
        <v>353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2.75" hidden="1" customHeight="1">
      <c r="B461" s="1"/>
      <c r="C461" s="6" t="s">
        <v>354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2.75" hidden="1" customHeight="1">
      <c r="B462" s="1"/>
      <c r="C462" s="6" t="s">
        <v>355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2.75" hidden="1" customHeight="1">
      <c r="B463" s="1"/>
      <c r="C463" s="6" t="s">
        <v>356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2.75" hidden="1" customHeight="1">
      <c r="B464" s="1"/>
      <c r="C464" s="6" t="s">
        <v>357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2.75" hidden="1" customHeight="1">
      <c r="B465" s="1"/>
      <c r="C465" s="6" t="s">
        <v>358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2.75" hidden="1" customHeight="1">
      <c r="B466" s="1"/>
      <c r="C466" s="6" t="s">
        <v>359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2.75" hidden="1" customHeight="1">
      <c r="B467" s="1"/>
      <c r="C467" s="6" t="s">
        <v>360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2.75" hidden="1" customHeight="1">
      <c r="B468" s="1"/>
      <c r="C468" s="6" t="s">
        <v>361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2.75" hidden="1" customHeight="1">
      <c r="B469" s="1"/>
      <c r="C469" s="6" t="s">
        <v>362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2.75" hidden="1" customHeight="1">
      <c r="B470" s="1"/>
      <c r="C470" s="6" t="s">
        <v>363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2.75" hidden="1" customHeight="1">
      <c r="B471" s="1"/>
      <c r="C471" s="7" t="s">
        <v>364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2.75" hidden="1" customHeight="1">
      <c r="B472" s="1"/>
      <c r="C472" s="7" t="s">
        <v>365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2.75" hidden="1" customHeight="1">
      <c r="B473" s="1"/>
      <c r="C473" s="7" t="s">
        <v>366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2.75" hidden="1" customHeight="1">
      <c r="B474" s="1"/>
      <c r="C474" s="7" t="s">
        <v>367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2.75" hidden="1" customHeight="1">
      <c r="B475" s="1"/>
      <c r="C475" s="7" t="s">
        <v>368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2.75" hidden="1" customHeight="1">
      <c r="B476" s="1"/>
      <c r="C476" s="7" t="s">
        <v>369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2.75" hidden="1" customHeight="1">
      <c r="B477" s="1"/>
      <c r="C477" s="7" t="s">
        <v>370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2.75" hidden="1" customHeight="1">
      <c r="B478" s="1"/>
      <c r="C478" s="7" t="s">
        <v>371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2.75" hidden="1" customHeight="1">
      <c r="B479" s="1"/>
      <c r="C479" s="7" t="s">
        <v>372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2.75" hidden="1" customHeight="1">
      <c r="B480" s="1"/>
      <c r="C480" s="7" t="s">
        <v>373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2.75" hidden="1" customHeight="1">
      <c r="B481" s="1"/>
      <c r="C481" s="7" t="s">
        <v>374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2.75" hidden="1" customHeight="1">
      <c r="B482" s="1"/>
      <c r="C482" s="7" t="s">
        <v>375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2.75" hidden="1" customHeight="1">
      <c r="B483" s="1"/>
      <c r="C483" s="7" t="s">
        <v>376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2.75" hidden="1" customHeight="1">
      <c r="B484" s="1"/>
      <c r="C484" s="7" t="s">
        <v>377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2.75" hidden="1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2.75" hidden="1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2.75" hidden="1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2.75" hidden="1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2.75" hidden="1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2.75" hidden="1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2.75" hidden="1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2.75" hidden="1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2.75" hidden="1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2.75" hidden="1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2.75" hidden="1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2.75" hidden="1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2.75" hidden="1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2.75" hidden="1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2.75" hidden="1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2.75" hidden="1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2.75" hidden="1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2.75" hidden="1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2.75" hidden="1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2.75" hidden="1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2.75" hidden="1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2.75" hidden="1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2.75" hidden="1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2.75" hidden="1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2.75" hidden="1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2.75" hidden="1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2.75" hidden="1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2.75" hidden="1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2:22" ht="12.75" hidden="1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2:22" ht="12.75" hidden="1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2:22" ht="12.75" hidden="1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ht="12.75" hidden="1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22" ht="12.75" hidden="1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ht="12.75" hidden="1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ht="12.75" hidden="1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ht="12.75" hidden="1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ht="12.75" hidden="1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ht="12.75" hidden="1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ht="12.75" hidden="1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ht="12.75" hidden="1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ht="12.75" hidden="1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ht="12.75" hidden="1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ht="12.75" hidden="1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ht="12.75" hidden="1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ht="12.75" hidden="1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ht="12.75" hidden="1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ht="12.75" hidden="1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ht="12.75" hidden="1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ht="12.75" hidden="1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ht="12.75" hidden="1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ht="12.75" hidden="1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ht="12.75" hidden="1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ht="12.75" hidden="1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ht="12.75" hidden="1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ht="12.75" hidden="1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ht="12.75" hidden="1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ht="12.75" hidden="1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ht="12.75" hidden="1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ht="12.75" hidden="1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ht="12.75" hidden="1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ht="12.75" hidden="1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ht="12.75" hidden="1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ht="12.75" hidden="1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ht="12.75" hidden="1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ht="12.75" hidden="1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ht="12.75" hidden="1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ht="12.75" hidden="1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ht="12.75" hidden="1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ht="12.75" hidden="1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ht="12.75" hidden="1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ht="12.75" hidden="1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ht="12.75" hidden="1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ht="12.75" hidden="1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ht="12.75" hidden="1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ht="12.75" hidden="1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ht="12.75" hidden="1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ht="12.75" hidden="1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ht="12.75" hidden="1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ht="12.75" hidden="1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ht="12.75" hidden="1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ht="12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ht="12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ht="12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ht="12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ht="12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ht="12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ht="12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ht="12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ht="12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ht="12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ht="12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ht="12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ht="12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ht="12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ht="12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ht="12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ht="12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ht="12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ht="12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ht="12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ht="12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ht="12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ht="12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ht="12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ht="12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ht="12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ht="12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ht="12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ht="12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ht="12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ht="12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ht="12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ht="12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ht="12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ht="12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ht="12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ht="12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ht="12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ht="12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ht="12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ht="12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ht="12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ht="12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ht="12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ht="12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ht="12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ht="12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ht="12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ht="12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ht="12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ht="12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ht="12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ht="12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2:22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2:22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2:22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2:22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2:22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2:22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2:22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2:22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2:22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2:22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2:22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2:22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2:22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2:22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2:22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2:22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2:22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2:22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2:22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2:22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2:22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2:22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2:22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2:22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2:22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2:22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2:22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2:22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2:22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2:22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2:22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2:22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2:22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2:22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2:22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2:22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2:22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2:22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2:22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2:22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2:22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2:22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2:22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2:22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2:22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2:22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2:22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2:22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2:22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2:22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2:22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2:22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2:22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2:22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2:22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2:22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2:22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2:22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2:22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2:22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2:22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2:22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2:22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2:22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2:22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2:22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2:22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2:22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2:22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2:22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2:22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2:22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2:22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2:22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2:22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2:22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2:22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2:22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2:22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2:22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2:22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2:22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2:22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2:22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2:22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2:22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2:22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2:22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2:22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2:22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2:22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2:22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2:22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2:22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2:22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2:22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2:22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2:22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2:22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2:22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2:22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2:22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2:22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2:22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2:22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2:22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2:22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2:22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2:22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2:22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2:22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2:22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2:22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2:22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2:22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2:22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2:22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2:22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2:22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2:22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2:22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2:22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2:22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2:22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2:22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2:22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2:22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2:22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2:22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2:22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2:22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2:22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2:22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2:22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2:22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2:22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2:22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2:22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2:22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2:22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2:22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2:22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2:22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2:22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2:22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2:22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2:22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2:22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2:22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2:22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2:22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2:22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2:22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2:22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2:22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2:22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2:22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2:22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2:22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2:22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2:22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2:22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2:22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2:22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2:22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2:22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2:22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2:22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2:22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2:22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2:22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2:22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2:22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2:22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2:22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2:22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2:22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2:22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2:22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2:22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2:22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2:22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2:22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2:22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2:22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2:22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2:22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</sheetData>
  <sheetProtection sheet="1" selectLockedCells="1"/>
  <protectedRanges>
    <protectedRange sqref="B78:G84" name="Intervallo12"/>
    <protectedRange sqref="B62:F68" name="Intervallo10"/>
    <protectedRange sqref="B43:L54" name="Intervallo8"/>
    <protectedRange sqref="B35:F35" name="Intervallo6"/>
    <protectedRange sqref="B8:F10" name="Intervallo4"/>
    <protectedRange sqref="D5:F5" name="Intervallo2"/>
    <protectedRange sqref="B7:C7" name="Intervallo3"/>
    <protectedRange sqref="H13:O25 H12:P12 B12:G25" name="Intervallo5"/>
    <protectedRange sqref="C36:G41" name="Intervallo7"/>
    <protectedRange sqref="B56:D60" name="Intervallo9"/>
    <protectedRange sqref="B70:E76" name="Intervallo11"/>
    <protectedRange sqref="D3:F4" name="Intervallo2_1"/>
  </protectedRanges>
  <mergeCells count="183">
    <mergeCell ref="T239:T241"/>
    <mergeCell ref="U239:U241"/>
    <mergeCell ref="M244:M246"/>
    <mergeCell ref="N244:N246"/>
    <mergeCell ref="O244:O246"/>
    <mergeCell ref="N239:N241"/>
    <mergeCell ref="O239:O241"/>
    <mergeCell ref="P239:P241"/>
    <mergeCell ref="Q239:Q241"/>
    <mergeCell ref="R239:R241"/>
    <mergeCell ref="S239:S241"/>
    <mergeCell ref="I239:J246"/>
    <mergeCell ref="K239:K246"/>
    <mergeCell ref="M239:M241"/>
    <mergeCell ref="P199:P201"/>
    <mergeCell ref="I208:I210"/>
    <mergeCell ref="I213:I215"/>
    <mergeCell ref="J213:J215"/>
    <mergeCell ref="K213:K215"/>
    <mergeCell ref="L213:L215"/>
    <mergeCell ref="M213:M215"/>
    <mergeCell ref="N213:N215"/>
    <mergeCell ref="J199:J201"/>
    <mergeCell ref="K199:K201"/>
    <mergeCell ref="L199:L201"/>
    <mergeCell ref="M199:M201"/>
    <mergeCell ref="N199:N201"/>
    <mergeCell ref="O199:O201"/>
    <mergeCell ref="I182:I184"/>
    <mergeCell ref="I187:I189"/>
    <mergeCell ref="J187:J189"/>
    <mergeCell ref="K187:K189"/>
    <mergeCell ref="L187:L189"/>
    <mergeCell ref="M187:M189"/>
    <mergeCell ref="Q151:Q153"/>
    <mergeCell ref="I226:I228"/>
    <mergeCell ref="J226:J228"/>
    <mergeCell ref="K226:K228"/>
    <mergeCell ref="L226:L228"/>
    <mergeCell ref="M226:M228"/>
    <mergeCell ref="U151:U153"/>
    <mergeCell ref="I168:I170"/>
    <mergeCell ref="J168:J170"/>
    <mergeCell ref="K168:K170"/>
    <mergeCell ref="L168:L170"/>
    <mergeCell ref="M168:M170"/>
    <mergeCell ref="N168:N170"/>
    <mergeCell ref="O168:O170"/>
    <mergeCell ref="P168:P170"/>
    <mergeCell ref="T128:T130"/>
    <mergeCell ref="J140:J142"/>
    <mergeCell ref="K140:K142"/>
    <mergeCell ref="L140:L142"/>
    <mergeCell ref="M140:M142"/>
    <mergeCell ref="N140:N142"/>
    <mergeCell ref="O140:O142"/>
    <mergeCell ref="P140:P142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S151:S153"/>
    <mergeCell ref="T151:T153"/>
    <mergeCell ref="S108:S110"/>
    <mergeCell ref="I124:I126"/>
    <mergeCell ref="I128:I130"/>
    <mergeCell ref="J128:J130"/>
    <mergeCell ref="K128:K130"/>
    <mergeCell ref="L128:L130"/>
    <mergeCell ref="N128:N130"/>
    <mergeCell ref="O128:O130"/>
    <mergeCell ref="P128:P130"/>
    <mergeCell ref="Q128:Q130"/>
    <mergeCell ref="R128:R130"/>
    <mergeCell ref="S128:S130"/>
    <mergeCell ref="Z89:Z91"/>
    <mergeCell ref="AA89:AA91"/>
    <mergeCell ref="AB89:AB91"/>
    <mergeCell ref="AC89:AC91"/>
    <mergeCell ref="I108:I110"/>
    <mergeCell ref="J108:J110"/>
    <mergeCell ref="K108:K110"/>
    <mergeCell ref="L108:L110"/>
    <mergeCell ref="M108:M110"/>
    <mergeCell ref="N108:N110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O108:O110"/>
    <mergeCell ref="P108:P110"/>
    <mergeCell ref="B85:E85"/>
    <mergeCell ref="I89:I91"/>
    <mergeCell ref="J89:J91"/>
    <mergeCell ref="K89:K91"/>
    <mergeCell ref="L89:L91"/>
    <mergeCell ref="M89:M91"/>
    <mergeCell ref="C79:E79"/>
    <mergeCell ref="C80:E80"/>
    <mergeCell ref="C81:E81"/>
    <mergeCell ref="C82:E82"/>
    <mergeCell ref="C83:E83"/>
    <mergeCell ref="C84:E84"/>
    <mergeCell ref="C72:E72"/>
    <mergeCell ref="C73:E73"/>
    <mergeCell ref="C74:E74"/>
    <mergeCell ref="C75:E75"/>
    <mergeCell ref="C76:E76"/>
    <mergeCell ref="B78:G78"/>
    <mergeCell ref="C66:E66"/>
    <mergeCell ref="C67:E67"/>
    <mergeCell ref="C68:E68"/>
    <mergeCell ref="B69:E69"/>
    <mergeCell ref="B70:E70"/>
    <mergeCell ref="C71:E71"/>
    <mergeCell ref="B55:E55"/>
    <mergeCell ref="B56:D56"/>
    <mergeCell ref="B62:F62"/>
    <mergeCell ref="C63:E63"/>
    <mergeCell ref="C64:E64"/>
    <mergeCell ref="C65:E65"/>
    <mergeCell ref="C49:F49"/>
    <mergeCell ref="C50:F50"/>
    <mergeCell ref="C51:F51"/>
    <mergeCell ref="C52:F52"/>
    <mergeCell ref="C53:F53"/>
    <mergeCell ref="C54:F54"/>
    <mergeCell ref="B43:L43"/>
    <mergeCell ref="C44:F44"/>
    <mergeCell ref="C45:F45"/>
    <mergeCell ref="C46:F46"/>
    <mergeCell ref="C47:F47"/>
    <mergeCell ref="C48:F48"/>
    <mergeCell ref="D37:E37"/>
    <mergeCell ref="D38:E38"/>
    <mergeCell ref="D39:E39"/>
    <mergeCell ref="D40:E40"/>
    <mergeCell ref="D41:E41"/>
    <mergeCell ref="B42:E42"/>
    <mergeCell ref="C23:E23"/>
    <mergeCell ref="C24:E24"/>
    <mergeCell ref="C25:E25"/>
    <mergeCell ref="B26:E26"/>
    <mergeCell ref="B35:G35"/>
    <mergeCell ref="D36:E36"/>
    <mergeCell ref="C17:E17"/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B7:C7"/>
    <mergeCell ref="B8:C8"/>
    <mergeCell ref="D8:F8"/>
    <mergeCell ref="B9:C9"/>
    <mergeCell ref="D9:F9"/>
    <mergeCell ref="B10:C10"/>
    <mergeCell ref="D10:F10"/>
    <mergeCell ref="B2:C2"/>
    <mergeCell ref="B3:C3"/>
    <mergeCell ref="D3:F3"/>
    <mergeCell ref="B4:C4"/>
    <mergeCell ref="D4:F4"/>
    <mergeCell ref="B5:C5"/>
    <mergeCell ref="D5:F5"/>
    <mergeCell ref="B11:F11"/>
    <mergeCell ref="B12:O12"/>
  </mergeCells>
  <dataValidations count="19">
    <dataValidation type="list" allowBlank="1" showInputMessage="1" showErrorMessage="1" sqref="F72:F76">
      <formula1>#REF!</formula1>
    </dataValidation>
    <dataValidation type="list" allowBlank="1" showInputMessage="1" showErrorMessage="1" sqref="C58:C60">
      <formula1>$C$114:$C$484</formula1>
    </dataValidation>
    <dataValidation type="list" allowBlank="1" showInputMessage="1" showErrorMessage="1" sqref="D37:E41">
      <formula1>$F$129:$F$135</formula1>
    </dataValidation>
    <dataValidation type="list" allowBlank="1" showInputMessage="1" showErrorMessage="1" sqref="D5:F5">
      <formula1>$C$88:$C$96</formula1>
    </dataValidation>
    <dataValidation type="list" allowBlank="1" showInputMessage="1" showErrorMessage="1" sqref="D8:F8">
      <formula1>$C$98:$C$112</formula1>
    </dataValidation>
    <dataValidation type="list" allowBlank="1" showErrorMessage="1" sqref="D9:F9">
      <formula1>$C$114:$C$484</formula1>
    </dataValidation>
    <dataValidation type="list" allowBlank="1" showErrorMessage="1" sqref="D10:F10">
      <formula1>$F$88:$F$90</formula1>
    </dataValidation>
    <dataValidation type="list" allowBlank="1" showErrorMessage="1" sqref="K14:N25">
      <formula1>$F$117:$F$119</formula1>
    </dataValidation>
    <dataValidation type="list" allowBlank="1" showInputMessage="1" showErrorMessage="1" sqref="F37:F41">
      <formula1>$F$117:$F$119</formula1>
    </dataValidation>
    <dataValidation type="list" allowBlank="1" showInputMessage="1" showErrorMessage="1" sqref="O14:O25">
      <formula1>$F$121:$F$123</formula1>
    </dataValidation>
    <dataValidation type="list" allowBlank="1" showInputMessage="1" showErrorMessage="1" sqref="C37:C41">
      <formula1>$F$125:$F$127</formula1>
    </dataValidation>
    <dataValidation type="list" allowBlank="1" showInputMessage="1" showErrorMessage="1" sqref="C45:F54">
      <formula1>$F$137:$F$145</formula1>
    </dataValidation>
    <dataValidation type="list" allowBlank="1" showInputMessage="1" showErrorMessage="1" sqref="H45:H54">
      <formula1>$F$147:$F$149</formula1>
    </dataValidation>
    <dataValidation type="list" allowBlank="1" showErrorMessage="1" sqref="D58:D60">
      <formula1>$F$151:$F$155</formula1>
    </dataValidation>
    <dataValidation type="list" allowBlank="1" showInputMessage="1" showErrorMessage="1" sqref="F64:F68">
      <formula1>$F$157:$F$162</formula1>
    </dataValidation>
    <dataValidation type="list" allowBlank="1" showInputMessage="1" showErrorMessage="1" sqref="F80:F84">
      <formula1>$F$164:$F$168</formula1>
    </dataValidation>
    <dataValidation type="list" allowBlank="1" showErrorMessage="1" sqref="C14:E25">
      <formula1>$F$171:$F$186</formula1>
    </dataValidation>
    <dataValidation type="list" allowBlank="1" showErrorMessage="1" sqref="J14:J25">
      <formula1>$F$109:$F$116</formula1>
    </dataValidation>
    <dataValidation type="list" allowBlank="1" showInputMessage="1" showErrorMessage="1" sqref="L45:L54 G37:G41 G80:G84">
      <formula1>$F$109:$F$116</formula1>
    </dataValidation>
  </dataValidations>
  <pageMargins left="0.19685039370078741" right="0.19685039370078741" top="0.21259842519685043" bottom="0.21259842519685043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2"/>
  <dimension ref="A1:CA92"/>
  <sheetViews>
    <sheetView zoomScale="47" zoomScaleNormal="47" workbookViewId="0">
      <pane ySplit="1" topLeftCell="A2" activePane="bottomLeft" state="frozen"/>
      <selection activeCell="A2" sqref="A2"/>
      <selection pane="bottomLeft" activeCell="BF2" sqref="BF2"/>
    </sheetView>
  </sheetViews>
  <sheetFormatPr defaultColWidth="8.77734375" defaultRowHeight="14.4"/>
  <cols>
    <col min="1" max="1" width="63.6640625" style="90" customWidth="1"/>
    <col min="2" max="2" width="12.5546875" style="90" customWidth="1"/>
    <col min="3" max="3" width="46.44140625" style="90" customWidth="1"/>
    <col min="4" max="4" width="53" style="90" customWidth="1"/>
    <col min="5" max="5" width="57.44140625" style="90" customWidth="1"/>
    <col min="6" max="6" width="35.44140625" style="90" customWidth="1"/>
    <col min="7" max="7" width="17.5546875" style="90" customWidth="1"/>
    <col min="8" max="8" width="32.44140625" style="90" customWidth="1"/>
    <col min="9" max="9" width="32.5546875" style="90" customWidth="1"/>
    <col min="10" max="10" width="44.109375" style="90" customWidth="1"/>
    <col min="11" max="11" width="23.33203125" style="90" customWidth="1"/>
    <col min="12" max="18" width="15.21875" style="90" customWidth="1"/>
    <col min="19" max="19" width="26.21875" style="90" customWidth="1"/>
    <col min="20" max="20" width="25.33203125" style="90" customWidth="1"/>
    <col min="21" max="21" width="28.77734375" style="90" customWidth="1"/>
    <col min="22" max="22" width="25.44140625" style="90" customWidth="1"/>
    <col min="23" max="23" width="27.5546875" style="90" customWidth="1"/>
    <col min="24" max="24" width="49.109375" style="90" customWidth="1"/>
    <col min="25" max="25" width="48.88671875" style="90" customWidth="1"/>
    <col min="26" max="26" width="44.109375" style="90" customWidth="1"/>
    <col min="27" max="27" width="48.21875" style="90" customWidth="1"/>
    <col min="28" max="28" width="46" style="90" customWidth="1"/>
    <col min="29" max="30" width="44.21875" style="90" customWidth="1"/>
    <col min="31" max="31" width="42.77734375" style="90" customWidth="1"/>
    <col min="32" max="32" width="22.6640625" style="90" customWidth="1"/>
    <col min="33" max="33" width="28.77734375" style="90" customWidth="1"/>
    <col min="34" max="34" width="28.44140625" style="90" customWidth="1"/>
    <col min="35" max="35" width="70.5546875" style="90" customWidth="1"/>
    <col min="36" max="36" width="48.44140625" style="90" customWidth="1"/>
    <col min="37" max="37" width="42" style="90" customWidth="1"/>
    <col min="38" max="38" width="48.44140625" style="90" customWidth="1"/>
    <col min="39" max="39" width="54.77734375" style="90" customWidth="1"/>
    <col min="40" max="41" width="44.88671875" style="90" customWidth="1"/>
    <col min="42" max="42" width="52.77734375" style="90" customWidth="1"/>
    <col min="43" max="43" width="28.21875" style="90" customWidth="1"/>
    <col min="44" max="44" width="42.6640625" style="90" customWidth="1"/>
    <col min="45" max="45" width="39.77734375" style="90" customWidth="1"/>
    <col min="46" max="46" width="34.77734375" style="90" customWidth="1"/>
    <col min="47" max="47" width="40.109375" style="90" customWidth="1"/>
    <col min="48" max="48" width="47.44140625" style="90" customWidth="1"/>
    <col min="49" max="49" width="42.77734375" style="90" customWidth="1"/>
    <col min="50" max="50" width="29.109375" style="90" customWidth="1"/>
    <col min="51" max="51" width="61.44140625" style="90" customWidth="1"/>
    <col min="52" max="52" width="45" style="90" customWidth="1"/>
    <col min="53" max="53" width="46.6640625" style="90" customWidth="1"/>
    <col min="54" max="54" width="47.33203125" style="90" customWidth="1"/>
    <col min="55" max="55" width="44.88671875" style="90" customWidth="1"/>
    <col min="56" max="57" width="52.5546875" style="90" customWidth="1"/>
    <col min="58" max="58" width="47.44140625" style="90" customWidth="1"/>
    <col min="59" max="59" width="37.77734375" style="90" customWidth="1"/>
    <col min="60" max="60" width="38.44140625" style="90" customWidth="1"/>
    <col min="61" max="61" width="44.109375" style="90" customWidth="1"/>
    <col min="62" max="62" width="57.44140625" style="90" customWidth="1"/>
    <col min="63" max="63" width="52.5546875" style="90" customWidth="1"/>
    <col min="64" max="64" width="43.44140625" style="90" customWidth="1"/>
    <col min="65" max="65" width="54.44140625" style="90" customWidth="1"/>
    <col min="66" max="66" width="45" style="90" customWidth="1"/>
    <col min="67" max="67" width="43.109375" style="90" customWidth="1"/>
    <col min="68" max="69" width="46.5546875" style="90" customWidth="1"/>
    <col min="70" max="70" width="87.77734375" style="90" customWidth="1"/>
    <col min="71" max="71" width="40.44140625" style="90" customWidth="1"/>
    <col min="72" max="72" width="105.5546875" style="90" customWidth="1"/>
    <col min="73" max="16384" width="8.77734375" style="90"/>
  </cols>
  <sheetData>
    <row r="1" spans="1:79" s="86" customFormat="1">
      <c r="A1" s="86" t="s">
        <v>550</v>
      </c>
      <c r="B1" s="86" t="s">
        <v>551</v>
      </c>
      <c r="C1" s="87" t="s">
        <v>513</v>
      </c>
      <c r="D1" s="88" t="s">
        <v>531</v>
      </c>
      <c r="E1" s="88" t="s">
        <v>532</v>
      </c>
      <c r="F1" s="88" t="s">
        <v>533</v>
      </c>
      <c r="G1" s="88" t="s">
        <v>534</v>
      </c>
      <c r="H1" s="88" t="s">
        <v>535</v>
      </c>
      <c r="I1" s="88" t="s">
        <v>536</v>
      </c>
      <c r="J1" s="88" t="s">
        <v>537</v>
      </c>
      <c r="K1" s="88" t="s">
        <v>538</v>
      </c>
      <c r="L1" s="88" t="s">
        <v>539</v>
      </c>
      <c r="M1" s="88" t="s">
        <v>392</v>
      </c>
      <c r="N1" s="88" t="s">
        <v>393</v>
      </c>
      <c r="O1" s="88" t="s">
        <v>394</v>
      </c>
      <c r="P1" s="88" t="s">
        <v>395</v>
      </c>
      <c r="Q1" s="88" t="s">
        <v>507</v>
      </c>
      <c r="R1" s="88" t="s">
        <v>396</v>
      </c>
      <c r="S1" s="86" t="s">
        <v>552</v>
      </c>
      <c r="T1" s="86" t="s">
        <v>553</v>
      </c>
      <c r="U1" s="86" t="s">
        <v>554</v>
      </c>
      <c r="V1" s="86" t="s">
        <v>402</v>
      </c>
      <c r="W1" s="86" t="s">
        <v>405</v>
      </c>
      <c r="X1" s="86" t="s">
        <v>555</v>
      </c>
      <c r="Y1" s="86" t="s">
        <v>556</v>
      </c>
      <c r="Z1" s="86" t="s">
        <v>557</v>
      </c>
      <c r="AA1" s="86" t="s">
        <v>558</v>
      </c>
      <c r="AB1" s="86" t="s">
        <v>559</v>
      </c>
      <c r="AC1" s="86" t="s">
        <v>560</v>
      </c>
      <c r="AD1" s="86" t="s">
        <v>561</v>
      </c>
      <c r="AE1" s="86" t="s">
        <v>562</v>
      </c>
      <c r="AF1" s="86" t="s">
        <v>478</v>
      </c>
      <c r="AG1" s="86" t="s">
        <v>477</v>
      </c>
      <c r="AH1" s="86" t="s">
        <v>563</v>
      </c>
      <c r="AI1" s="86" t="s">
        <v>564</v>
      </c>
      <c r="AJ1" s="86" t="s">
        <v>565</v>
      </c>
      <c r="AK1" s="86" t="s">
        <v>566</v>
      </c>
      <c r="AL1" s="86" t="s">
        <v>567</v>
      </c>
      <c r="AM1" s="86" t="s">
        <v>568</v>
      </c>
      <c r="AN1" s="86" t="s">
        <v>569</v>
      </c>
      <c r="AO1" s="86" t="s">
        <v>570</v>
      </c>
      <c r="AP1" s="86" t="s">
        <v>571</v>
      </c>
      <c r="AQ1" s="86" t="s">
        <v>572</v>
      </c>
      <c r="AR1" s="86" t="s">
        <v>572</v>
      </c>
      <c r="AS1" s="86" t="s">
        <v>572</v>
      </c>
      <c r="AT1" s="86" t="s">
        <v>572</v>
      </c>
      <c r="AU1" s="86" t="s">
        <v>572</v>
      </c>
      <c r="AV1" s="86" t="s">
        <v>572</v>
      </c>
      <c r="AW1" s="86" t="s">
        <v>572</v>
      </c>
      <c r="AX1" s="86" t="s">
        <v>579</v>
      </c>
      <c r="AY1" s="86" t="s">
        <v>580</v>
      </c>
      <c r="AZ1" s="86" t="s">
        <v>581</v>
      </c>
      <c r="BA1" s="86" t="s">
        <v>582</v>
      </c>
      <c r="BB1" s="86" t="s">
        <v>583</v>
      </c>
      <c r="BC1" s="86" t="s">
        <v>584</v>
      </c>
      <c r="BD1" s="86" t="s">
        <v>585</v>
      </c>
      <c r="BE1" s="86" t="s">
        <v>586</v>
      </c>
      <c r="BF1" s="86" t="s">
        <v>587</v>
      </c>
      <c r="BG1" s="86" t="s">
        <v>588</v>
      </c>
      <c r="BH1" s="86" t="s">
        <v>589</v>
      </c>
      <c r="BI1" s="86" t="s">
        <v>590</v>
      </c>
      <c r="BJ1" s="86" t="s">
        <v>591</v>
      </c>
      <c r="BK1" s="86" t="s">
        <v>592</v>
      </c>
      <c r="BL1" s="86" t="s">
        <v>593</v>
      </c>
      <c r="BM1" s="86" t="s">
        <v>594</v>
      </c>
      <c r="BN1" s="86" t="s">
        <v>595</v>
      </c>
      <c r="BO1" s="86" t="s">
        <v>596</v>
      </c>
      <c r="BP1" s="86" t="s">
        <v>597</v>
      </c>
      <c r="BQ1" s="86" t="s">
        <v>598</v>
      </c>
      <c r="BR1" s="86" t="s">
        <v>599</v>
      </c>
      <c r="BS1" s="86" t="s">
        <v>600</v>
      </c>
      <c r="BT1" s="86" t="s">
        <v>601</v>
      </c>
    </row>
    <row r="2" spans="1:79" s="100" customFormat="1">
      <c r="A2" s="101" t="s">
        <v>607</v>
      </c>
      <c r="B2" s="100" t="s">
        <v>602</v>
      </c>
      <c r="C2" s="100">
        <f>'SCHEDA MONITORAGGIO 2024'!J105</f>
        <v>0</v>
      </c>
      <c r="D2" s="101">
        <f>'SCHEDA MONITORAGGIO 2024'!J104</f>
        <v>0</v>
      </c>
      <c r="E2" s="100">
        <f>'SCHEDA MONITORAGGIO 2024'!K104</f>
        <v>0</v>
      </c>
      <c r="F2" s="100">
        <f>'SCHEDA MONITORAGGIO 2024'!L104</f>
        <v>0</v>
      </c>
      <c r="G2" s="100">
        <f>'SCHEDA MONITORAGGIO 2024'!M104</f>
        <v>0</v>
      </c>
      <c r="H2" s="100">
        <f>'SCHEDA MONITORAGGIO 2024'!N104</f>
        <v>0</v>
      </c>
      <c r="I2" s="100">
        <f>'SCHEDA MONITORAGGIO 2024'!O104</f>
        <v>0</v>
      </c>
      <c r="J2" s="100">
        <f>'SCHEDA MONITORAGGIO 2024'!P104</f>
        <v>0</v>
      </c>
      <c r="K2" s="100">
        <f>'SCHEDA MONITORAGGIO 2024'!Q104</f>
        <v>0</v>
      </c>
      <c r="L2" s="100">
        <f>'SCHEDA MONITORAGGIO 2024'!R104</f>
        <v>0</v>
      </c>
      <c r="M2" s="100">
        <f>'SCHEDA MONITORAGGIO 2024'!S104</f>
        <v>0</v>
      </c>
      <c r="N2" s="100">
        <f>'SCHEDA MONITORAGGIO 2024'!T104</f>
        <v>0</v>
      </c>
      <c r="O2" s="100">
        <f>'SCHEDA MONITORAGGIO 2024'!U104</f>
        <v>0</v>
      </c>
      <c r="P2" s="100">
        <f>'SCHEDA MONITORAGGIO 2024'!V104</f>
        <v>0</v>
      </c>
      <c r="Q2" s="100">
        <f>'SCHEDA MONITORAGGIO 2024'!W104</f>
        <v>0</v>
      </c>
      <c r="R2" s="100">
        <f>'SCHEDA MONITORAGGIO 2024'!X104</f>
        <v>0</v>
      </c>
      <c r="S2" s="100">
        <f>'SCHEDA MONITORAGGIO 2024'!Y104</f>
        <v>0</v>
      </c>
      <c r="T2" s="100">
        <f>'SCHEDA MONITORAGGIO 2024'!Z104</f>
        <v>0</v>
      </c>
      <c r="U2" s="100">
        <f>'SCHEDA MONITORAGGIO 2024'!AA104</f>
        <v>0</v>
      </c>
      <c r="V2" s="100">
        <f>'SCHEDA MONITORAGGIO 2024'!AB104</f>
        <v>0</v>
      </c>
      <c r="W2" s="100">
        <f>'SCHEDA MONITORAGGIO 2024'!AC104</f>
        <v>0</v>
      </c>
      <c r="X2" s="100">
        <f>'SCHEDA MONITORAGGIO 2024'!J124</f>
        <v>0</v>
      </c>
      <c r="Y2" s="100">
        <f>'SCHEDA MONITORAGGIO 2024'!J123</f>
        <v>0</v>
      </c>
      <c r="Z2" s="100">
        <f>'SCHEDA MONITORAGGIO 2024'!K123</f>
        <v>0</v>
      </c>
      <c r="AA2" s="100">
        <f>'SCHEDA MONITORAGGIO 2024'!L123</f>
        <v>0</v>
      </c>
      <c r="AB2" s="100">
        <f>'SCHEDA MONITORAGGIO 2024'!M123</f>
        <v>0</v>
      </c>
      <c r="AC2" s="100">
        <f>'SCHEDA MONITORAGGIO 2024'!N123</f>
        <v>0</v>
      </c>
      <c r="AD2" s="100">
        <f>'SCHEDA MONITORAGGIO 2024'!O123</f>
        <v>0</v>
      </c>
      <c r="AE2" s="100">
        <f>'SCHEDA MONITORAGGIO 2024'!J37</f>
        <v>0</v>
      </c>
      <c r="AF2" s="100">
        <f>'SCHEDA MONITORAGGIO 2024'!J36</f>
        <v>0</v>
      </c>
      <c r="AG2" s="100">
        <f>'SCHEDA MONITORAGGIO 2024'!K36</f>
        <v>0</v>
      </c>
      <c r="AH2" s="100">
        <f>'SCHEDA MONITORAGGIO 2024'!L36</f>
        <v>0</v>
      </c>
      <c r="AI2" s="100">
        <f>'SCHEDA MONITORAGGIO 2024'!J149</f>
        <v>0</v>
      </c>
      <c r="AJ2" s="100">
        <f>'SCHEDA MONITORAGGIO 2024'!J148</f>
        <v>0</v>
      </c>
      <c r="AK2" s="100">
        <f>'SCHEDA MONITORAGGIO 2024'!K148</f>
        <v>0</v>
      </c>
      <c r="AL2" s="100">
        <f>'SCHEDA MONITORAGGIO 2024'!L148</f>
        <v>0</v>
      </c>
      <c r="AM2" s="100">
        <f>'SCHEDA MONITORAGGIO 2024'!M148</f>
        <v>0</v>
      </c>
      <c r="AN2" s="100">
        <f>'SCHEDA MONITORAGGIO 2024'!N148</f>
        <v>0</v>
      </c>
      <c r="AO2" s="100">
        <f>'SCHEDA MONITORAGGIO 2024'!O148</f>
        <v>0</v>
      </c>
      <c r="AP2" s="100">
        <f>'SCHEDA MONITORAGGIO 2024'!J165</f>
        <v>0</v>
      </c>
      <c r="AQ2" s="100">
        <f>'SCHEDA MONITORAGGIO 2024'!J164</f>
        <v>0</v>
      </c>
      <c r="AR2" s="100">
        <f>'SCHEDA MONITORAGGIO 2024'!K164</f>
        <v>0</v>
      </c>
      <c r="AS2" s="100">
        <f>'SCHEDA MONITORAGGIO 2024'!L164</f>
        <v>0</v>
      </c>
      <c r="AT2" s="100">
        <f>'SCHEDA MONITORAGGIO 2024'!M164</f>
        <v>0</v>
      </c>
      <c r="AU2" s="100">
        <f>'SCHEDA MONITORAGGIO 2024'!N164</f>
        <v>0</v>
      </c>
      <c r="AV2" s="100">
        <f>'SCHEDA MONITORAGGIO 2024'!O164</f>
        <v>0</v>
      </c>
      <c r="AW2" s="100">
        <f>'SCHEDA MONITORAGGIO 2024'!P164</f>
        <v>0</v>
      </c>
      <c r="AX2" s="100">
        <f>'SCHEDA MONITORAGGIO 2024'!Q164</f>
        <v>0</v>
      </c>
      <c r="AY2" s="100">
        <f>'SCHEDA MONITORAGGIO 2024'!J182</f>
        <v>0</v>
      </c>
      <c r="AZ2" s="100">
        <f>'SCHEDA MONITORAGGIO 2024'!J181</f>
        <v>0</v>
      </c>
      <c r="BA2" s="100">
        <f>'SCHEDA MONITORAGGIO 2024'!K181</f>
        <v>0</v>
      </c>
      <c r="BB2" s="100">
        <f>'SCHEDA MONITORAGGIO 2024'!L181</f>
        <v>0</v>
      </c>
      <c r="BC2" s="100">
        <f>'SCHEDA MONITORAGGIO 2024'!M181</f>
        <v>0</v>
      </c>
      <c r="BD2" s="100">
        <f>'SCHEDA MONITORAGGIO 2024'!N181</f>
        <v>0</v>
      </c>
      <c r="BE2" s="100">
        <f>'SCHEDA MONITORAGGIO 2024'!O181</f>
        <v>0</v>
      </c>
      <c r="BF2" s="100">
        <f>'SCHEDA MONITORAGGIO 2024'!J196</f>
        <v>0</v>
      </c>
      <c r="BG2" s="100">
        <f>'SCHEDA MONITORAGGIO 2024'!J195</f>
        <v>0</v>
      </c>
      <c r="BH2" s="100">
        <f>'SCHEDA MONITORAGGIO 2024'!K195</f>
        <v>0</v>
      </c>
      <c r="BI2" s="100">
        <f>'SCHEDA MONITORAGGIO 2024'!L195</f>
        <v>0</v>
      </c>
      <c r="BJ2" s="100">
        <f>'SCHEDA MONITORAGGIO 2024'!M195</f>
        <v>0</v>
      </c>
      <c r="BK2" s="100">
        <f>'SCHEDA MONITORAGGIO 2024'!J208</f>
        <v>0</v>
      </c>
      <c r="BL2" s="100">
        <f>'SCHEDA MONITORAGGIO 2024'!J207</f>
        <v>0</v>
      </c>
      <c r="BM2" s="100">
        <f>'SCHEDA MONITORAGGIO 2024'!K207</f>
        <v>0</v>
      </c>
      <c r="BN2" s="100">
        <f>'SCHEDA MONITORAGGIO 2024'!L207</f>
        <v>0</v>
      </c>
      <c r="BO2" s="100">
        <f>'SCHEDA MONITORAGGIO 2024'!M207</f>
        <v>0</v>
      </c>
      <c r="BP2" s="100">
        <f>'SCHEDA MONITORAGGIO 2024'!N207</f>
        <v>0</v>
      </c>
      <c r="BQ2" s="100">
        <f>'SCHEDA MONITORAGGIO 2024'!O207</f>
        <v>0</v>
      </c>
      <c r="BR2" s="100">
        <f>'SCHEDA MONITORAGGIO 2024'!T164</f>
        <v>0</v>
      </c>
      <c r="BS2" s="100">
        <f>'SCHEDA MONITORAGGIO 2024'!U164</f>
        <v>0</v>
      </c>
      <c r="BT2" s="100">
        <f>'SCHEDA MONITORAGGIO 2024'!K239</f>
        <v>0</v>
      </c>
    </row>
    <row r="3" spans="1:79" s="100" customFormat="1">
      <c r="A3" s="101" t="s">
        <v>608</v>
      </c>
      <c r="B3" s="100" t="s">
        <v>602</v>
      </c>
      <c r="C3" s="100">
        <f>'SCHEDA MONITORAGGIO 2024 BIS'!J105</f>
        <v>0</v>
      </c>
      <c r="D3" s="100">
        <f>'SCHEDA MONITORAGGIO 2024 BIS'!J104</f>
        <v>0</v>
      </c>
      <c r="E3" s="100">
        <f>'SCHEDA MONITORAGGIO 2024 BIS'!K104</f>
        <v>0</v>
      </c>
      <c r="F3" s="100">
        <f>'SCHEDA MONITORAGGIO 2024 BIS'!L104</f>
        <v>0</v>
      </c>
      <c r="G3" s="100">
        <f>'SCHEDA MONITORAGGIO 2024 BIS'!M104</f>
        <v>0</v>
      </c>
      <c r="H3" s="100">
        <f>'SCHEDA MONITORAGGIO 2024 BIS'!N104</f>
        <v>0</v>
      </c>
      <c r="I3" s="100">
        <f>'SCHEDA MONITORAGGIO 2024 BIS'!O104</f>
        <v>0</v>
      </c>
      <c r="J3" s="100">
        <f>'SCHEDA MONITORAGGIO 2024 BIS'!P104</f>
        <v>0</v>
      </c>
      <c r="K3" s="100">
        <f>'SCHEDA MONITORAGGIO 2024 BIS'!Q104</f>
        <v>0</v>
      </c>
      <c r="L3" s="100">
        <f>'SCHEDA MONITORAGGIO 2024 BIS'!R104</f>
        <v>0</v>
      </c>
      <c r="M3" s="100">
        <f>'SCHEDA MONITORAGGIO 2024 BIS'!S104</f>
        <v>0</v>
      </c>
      <c r="N3" s="100">
        <f>'SCHEDA MONITORAGGIO 2024 BIS'!T104</f>
        <v>0</v>
      </c>
      <c r="O3" s="100">
        <f>'SCHEDA MONITORAGGIO 2024 BIS'!U104</f>
        <v>0</v>
      </c>
      <c r="P3" s="100">
        <f>'SCHEDA MONITORAGGIO 2024 BIS'!V104</f>
        <v>0</v>
      </c>
      <c r="Q3" s="100">
        <f>'SCHEDA MONITORAGGIO 2024 BIS'!W104</f>
        <v>0</v>
      </c>
      <c r="R3" s="100">
        <f>'SCHEDA MONITORAGGIO 2024 BIS'!X104</f>
        <v>0</v>
      </c>
      <c r="S3" s="100">
        <f>'SCHEDA MONITORAGGIO 2024 BIS'!Y104</f>
        <v>0</v>
      </c>
      <c r="T3" s="100">
        <f>'SCHEDA MONITORAGGIO 2024 BIS'!Z104</f>
        <v>0</v>
      </c>
      <c r="U3" s="100">
        <f>'SCHEDA MONITORAGGIO 2024 BIS'!AA104</f>
        <v>0</v>
      </c>
      <c r="V3" s="100">
        <f>'SCHEDA MONITORAGGIO 2024 BIS'!AB104</f>
        <v>0</v>
      </c>
      <c r="W3" s="100">
        <f>'SCHEDA MONITORAGGIO 2024 BIS'!AC104</f>
        <v>0</v>
      </c>
      <c r="X3" s="100">
        <f>'SCHEDA MONITORAGGIO 2024 BIS'!J124</f>
        <v>0</v>
      </c>
      <c r="Y3" s="100">
        <f>'SCHEDA MONITORAGGIO 2024 BIS'!J123</f>
        <v>0</v>
      </c>
      <c r="Z3" s="100">
        <f>'SCHEDA MONITORAGGIO 2024 BIS'!K123</f>
        <v>0</v>
      </c>
      <c r="AA3" s="100">
        <f>'SCHEDA MONITORAGGIO 2024 BIS'!L123</f>
        <v>0</v>
      </c>
      <c r="AB3" s="100">
        <f>'SCHEDA MONITORAGGIO 2024 BIS'!M123</f>
        <v>0</v>
      </c>
      <c r="AC3" s="100">
        <f>'SCHEDA MONITORAGGIO 2024 BIS'!N123</f>
        <v>0</v>
      </c>
      <c r="AD3" s="100">
        <f>'SCHEDA MONITORAGGIO 2024 BIS'!O123</f>
        <v>0</v>
      </c>
      <c r="AE3" s="100">
        <f>'SCHEDA MONITORAGGIO 2024 BIS'!J37</f>
        <v>0</v>
      </c>
      <c r="AF3" s="100">
        <f>'SCHEDA MONITORAGGIO 2024 BIS'!J36</f>
        <v>0</v>
      </c>
      <c r="AG3" s="100">
        <f>'SCHEDA MONITORAGGIO 2024 BIS'!K36</f>
        <v>0</v>
      </c>
      <c r="AH3" s="100">
        <f>'SCHEDA MONITORAGGIO 2024 BIS'!L36</f>
        <v>0</v>
      </c>
      <c r="AI3" s="100">
        <f>'SCHEDA MONITORAGGIO 2024 BIS'!J149</f>
        <v>0</v>
      </c>
      <c r="AJ3" s="100">
        <f>'SCHEDA MONITORAGGIO 2024 BIS'!J148</f>
        <v>0</v>
      </c>
      <c r="AK3" s="100">
        <f>'SCHEDA MONITORAGGIO 2024 BIS'!K148</f>
        <v>0</v>
      </c>
      <c r="AL3" s="100">
        <f>'SCHEDA MONITORAGGIO 2024 BIS'!L148</f>
        <v>0</v>
      </c>
      <c r="AM3" s="100">
        <f>'SCHEDA MONITORAGGIO 2024 BIS'!M148</f>
        <v>0</v>
      </c>
      <c r="AN3" s="100">
        <f>'SCHEDA MONITORAGGIO 2024 BIS'!N148</f>
        <v>0</v>
      </c>
      <c r="AO3" s="100">
        <f>'SCHEDA MONITORAGGIO 2024 BIS'!O148</f>
        <v>0</v>
      </c>
      <c r="AP3" s="100">
        <f>'SCHEDA MONITORAGGIO 2024 BIS'!J165</f>
        <v>0</v>
      </c>
      <c r="AQ3" s="100">
        <f>'SCHEDA MONITORAGGIO 2024 BIS'!J164</f>
        <v>0</v>
      </c>
      <c r="AR3" s="100">
        <f>'SCHEDA MONITORAGGIO 2024 BIS'!K164</f>
        <v>0</v>
      </c>
      <c r="AS3" s="100">
        <f>'SCHEDA MONITORAGGIO 2024 BIS'!L164</f>
        <v>0</v>
      </c>
      <c r="AT3" s="100">
        <f>'SCHEDA MONITORAGGIO 2024 BIS'!M164</f>
        <v>0</v>
      </c>
      <c r="AU3" s="100">
        <f>'SCHEDA MONITORAGGIO 2024 BIS'!N164</f>
        <v>0</v>
      </c>
      <c r="AV3" s="100">
        <f>'SCHEDA MONITORAGGIO 2024 BIS'!O164</f>
        <v>0</v>
      </c>
      <c r="AW3" s="100">
        <f>'SCHEDA MONITORAGGIO 2024 BIS'!P164</f>
        <v>0</v>
      </c>
      <c r="AX3" s="100">
        <f>'SCHEDA MONITORAGGIO 2024 BIS'!Q164</f>
        <v>0</v>
      </c>
      <c r="AY3" s="100">
        <f>'SCHEDA MONITORAGGIO 2024 BIS'!J182</f>
        <v>0</v>
      </c>
      <c r="AZ3" s="100">
        <f>'SCHEDA MONITORAGGIO 2024 BIS'!J181</f>
        <v>0</v>
      </c>
      <c r="BA3" s="100">
        <f>'SCHEDA MONITORAGGIO 2024 BIS'!K181</f>
        <v>0</v>
      </c>
      <c r="BB3" s="100">
        <f>'SCHEDA MONITORAGGIO 2024 BIS'!L181</f>
        <v>0</v>
      </c>
      <c r="BC3" s="100">
        <f>'SCHEDA MONITORAGGIO 2024 BIS'!M181</f>
        <v>0</v>
      </c>
      <c r="BD3" s="100">
        <f>'SCHEDA MONITORAGGIO 2024 BIS'!N181</f>
        <v>0</v>
      </c>
      <c r="BE3" s="100">
        <f>'SCHEDA MONITORAGGIO 2024 BIS'!O181</f>
        <v>0</v>
      </c>
      <c r="BF3" s="100">
        <f>'SCHEDA MONITORAGGIO 2024 BIS'!J196</f>
        <v>0</v>
      </c>
      <c r="BG3" s="100">
        <f>'SCHEDA MONITORAGGIO 2024 BIS'!J195</f>
        <v>0</v>
      </c>
      <c r="BH3" s="100">
        <f>'SCHEDA MONITORAGGIO 2024 BIS'!K195</f>
        <v>0</v>
      </c>
      <c r="BI3" s="100">
        <f>'SCHEDA MONITORAGGIO 2024 BIS'!L195</f>
        <v>0</v>
      </c>
      <c r="BJ3" s="100">
        <f>'SCHEDA MONITORAGGIO 2024 BIS'!M195</f>
        <v>0</v>
      </c>
      <c r="BK3" s="100">
        <f>'SCHEDA MONITORAGGIO 2024 BIS'!J208</f>
        <v>0</v>
      </c>
      <c r="BL3" s="100">
        <f>'SCHEDA MONITORAGGIO 2024 BIS'!J207</f>
        <v>0</v>
      </c>
      <c r="BM3" s="100">
        <f>'SCHEDA MONITORAGGIO 2024 BIS'!K207</f>
        <v>0</v>
      </c>
      <c r="BN3" s="100">
        <f>'SCHEDA MONITORAGGIO 2024 BIS'!L207</f>
        <v>0</v>
      </c>
      <c r="BO3" s="100">
        <f>'SCHEDA MONITORAGGIO 2024 BIS'!M207</f>
        <v>0</v>
      </c>
      <c r="BP3" s="100">
        <f>'SCHEDA MONITORAGGIO 2024 BIS'!N207</f>
        <v>0</v>
      </c>
      <c r="BQ3" s="100">
        <f>'SCHEDA MONITORAGGIO 2024 BIS'!O207</f>
        <v>0</v>
      </c>
      <c r="BR3" s="100">
        <f>'SCHEDA MONITORAGGIO 2024 BIS'!T164</f>
        <v>0</v>
      </c>
      <c r="BS3" s="100">
        <f>'SCHEDA MONITORAGGIO 2024 BIS'!U164</f>
        <v>0</v>
      </c>
      <c r="BT3" s="100">
        <f>'SCHEDA MONITORAGGIO 2024 BIS'!K239</f>
        <v>0</v>
      </c>
    </row>
    <row r="4" spans="1:79" s="100" customFormat="1">
      <c r="A4" s="101" t="s">
        <v>609</v>
      </c>
      <c r="B4" s="100" t="s">
        <v>602</v>
      </c>
      <c r="C4" s="100">
        <f>'SCHEDA MONITORAGGIO 2024 TER'!J105</f>
        <v>0</v>
      </c>
      <c r="D4" s="100">
        <f>'SCHEDA MONITORAGGIO 2024 TER'!J104</f>
        <v>0</v>
      </c>
      <c r="E4" s="100">
        <f>'SCHEDA MONITORAGGIO 2024 TER'!K104</f>
        <v>0</v>
      </c>
      <c r="F4" s="100">
        <f>'SCHEDA MONITORAGGIO 2024 TER'!L104</f>
        <v>0</v>
      </c>
      <c r="G4" s="100">
        <f>'SCHEDA MONITORAGGIO 2024 TER'!M104</f>
        <v>0</v>
      </c>
      <c r="H4" s="100">
        <f>'SCHEDA MONITORAGGIO 2024 TER'!N104</f>
        <v>0</v>
      </c>
      <c r="I4" s="100">
        <f>'SCHEDA MONITORAGGIO 2024 TER'!O104</f>
        <v>0</v>
      </c>
      <c r="J4" s="100">
        <f>'SCHEDA MONITORAGGIO 2024 TER'!P104</f>
        <v>0</v>
      </c>
      <c r="K4" s="100">
        <f>'SCHEDA MONITORAGGIO 2024 TER'!Q104</f>
        <v>0</v>
      </c>
      <c r="L4" s="100">
        <f>'SCHEDA MONITORAGGIO 2024 TER'!R104</f>
        <v>0</v>
      </c>
      <c r="M4" s="100">
        <f>'SCHEDA MONITORAGGIO 2024 TER'!S104</f>
        <v>0</v>
      </c>
      <c r="N4" s="100">
        <f>'SCHEDA MONITORAGGIO 2024 TER'!T104</f>
        <v>0</v>
      </c>
      <c r="O4" s="100">
        <f>'SCHEDA MONITORAGGIO 2024 TER'!U104</f>
        <v>0</v>
      </c>
      <c r="P4" s="100">
        <f>'SCHEDA MONITORAGGIO 2024 TER'!V104</f>
        <v>0</v>
      </c>
      <c r="Q4" s="100">
        <f>'SCHEDA MONITORAGGIO 2024 TER'!W104</f>
        <v>0</v>
      </c>
      <c r="R4" s="100">
        <f>'SCHEDA MONITORAGGIO 2024 TER'!X104</f>
        <v>0</v>
      </c>
      <c r="S4" s="100">
        <f>'SCHEDA MONITORAGGIO 2024 TER'!Y104</f>
        <v>0</v>
      </c>
      <c r="T4" s="100">
        <f>'SCHEDA MONITORAGGIO 2024 TER'!Z104</f>
        <v>0</v>
      </c>
      <c r="U4" s="100">
        <f>'SCHEDA MONITORAGGIO 2024 TER'!AA104</f>
        <v>0</v>
      </c>
      <c r="V4" s="100">
        <f>'SCHEDA MONITORAGGIO 2024 TER'!AB104</f>
        <v>0</v>
      </c>
      <c r="W4" s="100">
        <f>'SCHEDA MONITORAGGIO 2024 TER'!AC104</f>
        <v>0</v>
      </c>
      <c r="X4" s="100">
        <f>'SCHEDA MONITORAGGIO 2024 TER'!J124</f>
        <v>0</v>
      </c>
      <c r="Y4" s="100">
        <f>'SCHEDA MONITORAGGIO 2024 TER'!J123</f>
        <v>0</v>
      </c>
      <c r="Z4" s="100">
        <f>'SCHEDA MONITORAGGIO 2024 TER'!K123</f>
        <v>0</v>
      </c>
      <c r="AA4" s="100">
        <f>'SCHEDA MONITORAGGIO 2024 TER'!L123</f>
        <v>0</v>
      </c>
      <c r="AB4" s="100">
        <f>'SCHEDA MONITORAGGIO 2024 TER'!M123</f>
        <v>0</v>
      </c>
      <c r="AC4" s="100">
        <f>'SCHEDA MONITORAGGIO 2024 TER'!N123</f>
        <v>0</v>
      </c>
      <c r="AD4" s="100">
        <f>'SCHEDA MONITORAGGIO 2024 TER'!O123</f>
        <v>0</v>
      </c>
      <c r="AE4" s="100">
        <f>'SCHEDA MONITORAGGIO 2024 TER'!J37</f>
        <v>0</v>
      </c>
      <c r="AF4" s="100">
        <f>'SCHEDA MONITORAGGIO 2024 TER'!J36</f>
        <v>0</v>
      </c>
      <c r="AG4" s="100">
        <f>'SCHEDA MONITORAGGIO 2024 TER'!K36</f>
        <v>0</v>
      </c>
      <c r="AH4" s="100">
        <f>'SCHEDA MONITORAGGIO 2024 TER'!L36</f>
        <v>0</v>
      </c>
      <c r="AI4" s="100">
        <f>'SCHEDA MONITORAGGIO 2024 TER'!J149</f>
        <v>0</v>
      </c>
      <c r="AJ4" s="100">
        <f>'SCHEDA MONITORAGGIO 2024 TER'!J148</f>
        <v>0</v>
      </c>
      <c r="AK4" s="100">
        <f>'SCHEDA MONITORAGGIO 2024 TER'!K148</f>
        <v>0</v>
      </c>
      <c r="AL4" s="100">
        <f>'SCHEDA MONITORAGGIO 2024 TER'!L148</f>
        <v>0</v>
      </c>
      <c r="AM4" s="100">
        <f>'SCHEDA MONITORAGGIO 2024 TER'!M148</f>
        <v>0</v>
      </c>
      <c r="AN4" s="100">
        <f>'SCHEDA MONITORAGGIO 2024 TER'!N148</f>
        <v>0</v>
      </c>
      <c r="AO4" s="100">
        <f>'SCHEDA MONITORAGGIO 2024 TER'!O148</f>
        <v>0</v>
      </c>
      <c r="AP4" s="100">
        <f>'SCHEDA MONITORAGGIO 2024 TER'!J165</f>
        <v>0</v>
      </c>
      <c r="AQ4" s="100">
        <f>'SCHEDA MONITORAGGIO 2024 TER'!J164</f>
        <v>0</v>
      </c>
      <c r="AR4" s="100">
        <f>'SCHEDA MONITORAGGIO 2024 TER'!K164</f>
        <v>0</v>
      </c>
      <c r="AS4" s="100">
        <f>'SCHEDA MONITORAGGIO 2024 TER'!L164</f>
        <v>0</v>
      </c>
      <c r="AT4" s="100">
        <f>'SCHEDA MONITORAGGIO 2024 TER'!M164</f>
        <v>0</v>
      </c>
      <c r="AU4" s="100">
        <f>'SCHEDA MONITORAGGIO 2024 TER'!N164</f>
        <v>0</v>
      </c>
      <c r="AV4" s="100">
        <f>'SCHEDA MONITORAGGIO 2024 TER'!O164</f>
        <v>0</v>
      </c>
      <c r="AW4" s="100">
        <f>'SCHEDA MONITORAGGIO 2024 TER'!P164</f>
        <v>0</v>
      </c>
      <c r="AX4" s="100">
        <f>'SCHEDA MONITORAGGIO 2024 TER'!Q164</f>
        <v>0</v>
      </c>
      <c r="AY4" s="100">
        <f>'SCHEDA MONITORAGGIO 2024 TER'!J182</f>
        <v>0</v>
      </c>
      <c r="AZ4" s="100">
        <f>'SCHEDA MONITORAGGIO 2024 TER'!J181</f>
        <v>0</v>
      </c>
      <c r="BA4" s="100">
        <f>'SCHEDA MONITORAGGIO 2024 TER'!K181</f>
        <v>0</v>
      </c>
      <c r="BB4" s="100">
        <f>'SCHEDA MONITORAGGIO 2024 TER'!L181</f>
        <v>0</v>
      </c>
      <c r="BC4" s="100">
        <f>'SCHEDA MONITORAGGIO 2024 TER'!M181</f>
        <v>0</v>
      </c>
      <c r="BD4" s="100">
        <f>'SCHEDA MONITORAGGIO 2024 TER'!N181</f>
        <v>0</v>
      </c>
      <c r="BE4" s="100">
        <f>'SCHEDA MONITORAGGIO 2024 TER'!O181</f>
        <v>0</v>
      </c>
      <c r="BF4" s="100">
        <f>'SCHEDA MONITORAGGIO 2024 TER'!J196</f>
        <v>0</v>
      </c>
      <c r="BG4" s="100">
        <f>'SCHEDA MONITORAGGIO 2024 TER'!J195</f>
        <v>0</v>
      </c>
      <c r="BH4" s="100">
        <f>'SCHEDA MONITORAGGIO 2024 TER'!K195</f>
        <v>0</v>
      </c>
      <c r="BI4" s="100">
        <f>'SCHEDA MONITORAGGIO 2024 TER'!L195</f>
        <v>0</v>
      </c>
      <c r="BJ4" s="100">
        <f>'SCHEDA MONITORAGGIO 2024 TER'!M195</f>
        <v>0</v>
      </c>
      <c r="BK4" s="100">
        <f>'SCHEDA MONITORAGGIO 2024 TER'!J208</f>
        <v>0</v>
      </c>
      <c r="BL4" s="100">
        <f>'SCHEDA MONITORAGGIO 2024 TER'!J207</f>
        <v>0</v>
      </c>
      <c r="BM4" s="100">
        <f>'SCHEDA MONITORAGGIO 2024 TER'!K207</f>
        <v>0</v>
      </c>
      <c r="BN4" s="100">
        <f>'SCHEDA MONITORAGGIO 2024 TER'!L207</f>
        <v>0</v>
      </c>
      <c r="BO4" s="100">
        <f>'SCHEDA MONITORAGGIO 2024 TER'!M207</f>
        <v>0</v>
      </c>
      <c r="BP4" s="100">
        <f>'SCHEDA MONITORAGGIO 2024 TER'!N207</f>
        <v>0</v>
      </c>
      <c r="BQ4" s="100">
        <f>'SCHEDA MONITORAGGIO 2024 TER'!O207</f>
        <v>0</v>
      </c>
      <c r="BR4" s="100">
        <f>'SCHEDA MONITORAGGIO 2024 TER'!T164</f>
        <v>0</v>
      </c>
      <c r="BS4" s="100">
        <f>'SCHEDA MONITORAGGIO 2024 TER'!U164</f>
        <v>0</v>
      </c>
      <c r="BT4" s="100">
        <f>'SCHEDA MONITORAGGIO 2024 TER'!K239</f>
        <v>0</v>
      </c>
    </row>
    <row r="5" spans="1:79" s="89" customFormat="1">
      <c r="A5" s="102">
        <f>'SCHEDA MONITORAGGIO 2024'!D3</f>
        <v>0</v>
      </c>
      <c r="C5" s="89">
        <f>SUM(C2:C4)</f>
        <v>0</v>
      </c>
      <c r="D5" s="89">
        <f t="shared" ref="D5:BO5" si="0">SUM(D2:D4)</f>
        <v>0</v>
      </c>
      <c r="E5" s="89">
        <f t="shared" si="0"/>
        <v>0</v>
      </c>
      <c r="F5" s="89">
        <f t="shared" si="0"/>
        <v>0</v>
      </c>
      <c r="G5" s="89">
        <f t="shared" si="0"/>
        <v>0</v>
      </c>
      <c r="H5" s="89">
        <f t="shared" si="0"/>
        <v>0</v>
      </c>
      <c r="I5" s="89">
        <f t="shared" si="0"/>
        <v>0</v>
      </c>
      <c r="J5" s="89">
        <f t="shared" si="0"/>
        <v>0</v>
      </c>
      <c r="K5" s="89">
        <f t="shared" si="0"/>
        <v>0</v>
      </c>
      <c r="L5" s="89">
        <f t="shared" si="0"/>
        <v>0</v>
      </c>
      <c r="M5" s="89">
        <f t="shared" si="0"/>
        <v>0</v>
      </c>
      <c r="N5" s="89">
        <f t="shared" si="0"/>
        <v>0</v>
      </c>
      <c r="O5" s="89">
        <f t="shared" si="0"/>
        <v>0</v>
      </c>
      <c r="P5" s="89">
        <f t="shared" si="0"/>
        <v>0</v>
      </c>
      <c r="Q5" s="89">
        <f t="shared" si="0"/>
        <v>0</v>
      </c>
      <c r="R5" s="89">
        <f t="shared" si="0"/>
        <v>0</v>
      </c>
      <c r="S5" s="89">
        <f t="shared" si="0"/>
        <v>0</v>
      </c>
      <c r="T5" s="89">
        <f t="shared" si="0"/>
        <v>0</v>
      </c>
      <c r="U5" s="89">
        <f t="shared" si="0"/>
        <v>0</v>
      </c>
      <c r="V5" s="89">
        <f t="shared" si="0"/>
        <v>0</v>
      </c>
      <c r="W5" s="89">
        <f t="shared" si="0"/>
        <v>0</v>
      </c>
      <c r="X5" s="89">
        <f t="shared" si="0"/>
        <v>0</v>
      </c>
      <c r="Y5" s="89">
        <f t="shared" si="0"/>
        <v>0</v>
      </c>
      <c r="Z5" s="89">
        <f t="shared" si="0"/>
        <v>0</v>
      </c>
      <c r="AA5" s="89">
        <f t="shared" si="0"/>
        <v>0</v>
      </c>
      <c r="AB5" s="89">
        <f t="shared" si="0"/>
        <v>0</v>
      </c>
      <c r="AC5" s="89">
        <f t="shared" si="0"/>
        <v>0</v>
      </c>
      <c r="AD5" s="89">
        <f t="shared" si="0"/>
        <v>0</v>
      </c>
      <c r="AE5" s="89">
        <f t="shared" si="0"/>
        <v>0</v>
      </c>
      <c r="AF5" s="89">
        <f t="shared" si="0"/>
        <v>0</v>
      </c>
      <c r="AG5" s="89">
        <f t="shared" si="0"/>
        <v>0</v>
      </c>
      <c r="AH5" s="89">
        <f t="shared" si="0"/>
        <v>0</v>
      </c>
      <c r="AI5" s="89">
        <f t="shared" si="0"/>
        <v>0</v>
      </c>
      <c r="AJ5" s="89">
        <f t="shared" si="0"/>
        <v>0</v>
      </c>
      <c r="AK5" s="89">
        <f t="shared" si="0"/>
        <v>0</v>
      </c>
      <c r="AL5" s="89">
        <f t="shared" si="0"/>
        <v>0</v>
      </c>
      <c r="AM5" s="89">
        <f t="shared" si="0"/>
        <v>0</v>
      </c>
      <c r="AN5" s="89">
        <f t="shared" si="0"/>
        <v>0</v>
      </c>
      <c r="AO5" s="89">
        <f t="shared" si="0"/>
        <v>0</v>
      </c>
      <c r="AP5" s="89">
        <f t="shared" si="0"/>
        <v>0</v>
      </c>
      <c r="AQ5" s="89">
        <f t="shared" si="0"/>
        <v>0</v>
      </c>
      <c r="AR5" s="89">
        <f t="shared" si="0"/>
        <v>0</v>
      </c>
      <c r="AS5" s="89">
        <f t="shared" si="0"/>
        <v>0</v>
      </c>
      <c r="AT5" s="89">
        <f t="shared" si="0"/>
        <v>0</v>
      </c>
      <c r="AU5" s="89">
        <f t="shared" si="0"/>
        <v>0</v>
      </c>
      <c r="AV5" s="89">
        <f t="shared" si="0"/>
        <v>0</v>
      </c>
      <c r="AW5" s="89">
        <f t="shared" si="0"/>
        <v>0</v>
      </c>
      <c r="AX5" s="89">
        <f t="shared" si="0"/>
        <v>0</v>
      </c>
      <c r="AY5" s="89">
        <f t="shared" si="0"/>
        <v>0</v>
      </c>
      <c r="AZ5" s="89">
        <f t="shared" si="0"/>
        <v>0</v>
      </c>
      <c r="BA5" s="89">
        <f t="shared" si="0"/>
        <v>0</v>
      </c>
      <c r="BB5" s="89">
        <f t="shared" si="0"/>
        <v>0</v>
      </c>
      <c r="BC5" s="89">
        <f t="shared" si="0"/>
        <v>0</v>
      </c>
      <c r="BD5" s="89">
        <f t="shared" si="0"/>
        <v>0</v>
      </c>
      <c r="BE5" s="89">
        <f t="shared" si="0"/>
        <v>0</v>
      </c>
      <c r="BF5" s="89">
        <f t="shared" si="0"/>
        <v>0</v>
      </c>
      <c r="BG5" s="89">
        <f t="shared" si="0"/>
        <v>0</v>
      </c>
      <c r="BH5" s="89">
        <f t="shared" si="0"/>
        <v>0</v>
      </c>
      <c r="BI5" s="89">
        <f t="shared" si="0"/>
        <v>0</v>
      </c>
      <c r="BJ5" s="89">
        <f t="shared" si="0"/>
        <v>0</v>
      </c>
      <c r="BK5" s="89">
        <f t="shared" si="0"/>
        <v>0</v>
      </c>
      <c r="BL5" s="89">
        <f t="shared" si="0"/>
        <v>0</v>
      </c>
      <c r="BM5" s="89">
        <f t="shared" si="0"/>
        <v>0</v>
      </c>
      <c r="BN5" s="89">
        <f t="shared" si="0"/>
        <v>0</v>
      </c>
      <c r="BO5" s="89">
        <f t="shared" si="0"/>
        <v>0</v>
      </c>
      <c r="BP5" s="89">
        <f t="shared" ref="BP5:BT5" si="1">SUM(BP2:BP4)</f>
        <v>0</v>
      </c>
      <c r="BQ5" s="89">
        <f t="shared" si="1"/>
        <v>0</v>
      </c>
      <c r="BR5" s="89">
        <f t="shared" si="1"/>
        <v>0</v>
      </c>
      <c r="BS5" s="89">
        <f t="shared" si="1"/>
        <v>0</v>
      </c>
      <c r="BT5" s="89">
        <f t="shared" si="1"/>
        <v>0</v>
      </c>
    </row>
    <row r="7" spans="1:79" ht="14.55" customHeight="1">
      <c r="A7" s="247" t="s">
        <v>603</v>
      </c>
      <c r="B7" s="247"/>
      <c r="C7" s="248" t="s">
        <v>513</v>
      </c>
      <c r="D7" s="245" t="s">
        <v>531</v>
      </c>
      <c r="E7" s="245" t="s">
        <v>532</v>
      </c>
      <c r="F7" s="245" t="s">
        <v>533</v>
      </c>
      <c r="G7" s="245" t="s">
        <v>534</v>
      </c>
      <c r="H7" s="245" t="s">
        <v>535</v>
      </c>
      <c r="I7" s="245" t="s">
        <v>536</v>
      </c>
      <c r="J7" s="245" t="s">
        <v>537</v>
      </c>
      <c r="K7" s="245" t="s">
        <v>538</v>
      </c>
      <c r="L7" s="245" t="s">
        <v>539</v>
      </c>
      <c r="M7" s="245" t="s">
        <v>392</v>
      </c>
      <c r="N7" s="245" t="s">
        <v>393</v>
      </c>
      <c r="O7" s="245" t="s">
        <v>394</v>
      </c>
      <c r="P7" s="245" t="s">
        <v>395</v>
      </c>
      <c r="Q7" s="245" t="s">
        <v>507</v>
      </c>
      <c r="R7" s="245" t="s">
        <v>396</v>
      </c>
      <c r="S7" s="245" t="s">
        <v>552</v>
      </c>
      <c r="T7" s="245" t="s">
        <v>553</v>
      </c>
      <c r="U7" s="245" t="s">
        <v>554</v>
      </c>
      <c r="V7" s="245" t="s">
        <v>402</v>
      </c>
      <c r="W7" s="245" t="s">
        <v>405</v>
      </c>
      <c r="X7" s="245" t="s">
        <v>555</v>
      </c>
      <c r="Y7" s="245" t="s">
        <v>556</v>
      </c>
      <c r="Z7" s="245" t="s">
        <v>557</v>
      </c>
      <c r="AA7" s="245" t="s">
        <v>558</v>
      </c>
      <c r="AB7" s="245" t="s">
        <v>559</v>
      </c>
      <c r="AC7" s="245" t="s">
        <v>560</v>
      </c>
      <c r="AD7" s="245" t="s">
        <v>561</v>
      </c>
      <c r="AE7" s="245" t="s">
        <v>562</v>
      </c>
      <c r="AF7" s="245" t="s">
        <v>478</v>
      </c>
      <c r="AG7" s="245" t="s">
        <v>477</v>
      </c>
      <c r="AH7" s="245" t="s">
        <v>563</v>
      </c>
      <c r="AI7" s="245" t="s">
        <v>564</v>
      </c>
      <c r="AJ7" s="245" t="s">
        <v>565</v>
      </c>
      <c r="AK7" s="245" t="s">
        <v>566</v>
      </c>
      <c r="AL7" s="245" t="s">
        <v>567</v>
      </c>
      <c r="AM7" s="245" t="s">
        <v>568</v>
      </c>
      <c r="AN7" s="245" t="s">
        <v>569</v>
      </c>
      <c r="AO7" s="245" t="s">
        <v>570</v>
      </c>
      <c r="AP7" s="245" t="s">
        <v>571</v>
      </c>
      <c r="AQ7" s="245" t="s">
        <v>572</v>
      </c>
      <c r="AR7" s="245" t="s">
        <v>573</v>
      </c>
      <c r="AS7" s="245" t="s">
        <v>574</v>
      </c>
      <c r="AT7" s="245" t="s">
        <v>575</v>
      </c>
      <c r="AU7" s="245" t="s">
        <v>576</v>
      </c>
      <c r="AV7" s="245" t="s">
        <v>577</v>
      </c>
      <c r="AW7" s="245" t="s">
        <v>578</v>
      </c>
      <c r="AX7" s="245" t="s">
        <v>579</v>
      </c>
      <c r="AY7" s="245" t="s">
        <v>580</v>
      </c>
      <c r="AZ7" s="245" t="s">
        <v>581</v>
      </c>
      <c r="BA7" s="245" t="s">
        <v>582</v>
      </c>
      <c r="BB7" s="245" t="s">
        <v>583</v>
      </c>
      <c r="BC7" s="245" t="s">
        <v>584</v>
      </c>
      <c r="BD7" s="245" t="s">
        <v>585</v>
      </c>
      <c r="BE7" s="245" t="s">
        <v>586</v>
      </c>
      <c r="BF7" s="245" t="s">
        <v>587</v>
      </c>
      <c r="BG7" s="245" t="s">
        <v>588</v>
      </c>
      <c r="BH7" s="245" t="s">
        <v>589</v>
      </c>
      <c r="BI7" s="245" t="s">
        <v>590</v>
      </c>
      <c r="BJ7" s="245" t="s">
        <v>591</v>
      </c>
      <c r="BK7" s="245" t="s">
        <v>592</v>
      </c>
      <c r="BL7" s="245" t="s">
        <v>593</v>
      </c>
      <c r="BM7" s="245" t="s">
        <v>594</v>
      </c>
      <c r="BN7" s="245" t="s">
        <v>595</v>
      </c>
      <c r="BO7" s="245" t="s">
        <v>596</v>
      </c>
      <c r="BP7" s="245" t="s">
        <v>597</v>
      </c>
      <c r="BQ7" s="245" t="s">
        <v>598</v>
      </c>
      <c r="BR7" s="245" t="s">
        <v>599</v>
      </c>
      <c r="BS7" s="245" t="s">
        <v>600</v>
      </c>
      <c r="BT7" s="245" t="s">
        <v>601</v>
      </c>
      <c r="BU7" s="245" t="s">
        <v>604</v>
      </c>
      <c r="BV7" s="246"/>
      <c r="BW7" s="246"/>
      <c r="BX7" s="246"/>
      <c r="BY7" s="246"/>
      <c r="BZ7" s="246"/>
      <c r="CA7" s="246"/>
    </row>
    <row r="8" spans="1:79" ht="14.55" customHeight="1">
      <c r="A8" s="247"/>
      <c r="B8" s="247"/>
      <c r="C8" s="248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6"/>
      <c r="BW8" s="246"/>
      <c r="BX8" s="246"/>
      <c r="BY8" s="246"/>
      <c r="BZ8" s="246"/>
      <c r="CA8" s="246"/>
    </row>
    <row r="9" spans="1:79" ht="14.55" customHeight="1">
      <c r="A9" s="242"/>
      <c r="B9" s="242"/>
      <c r="C9" s="248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6"/>
      <c r="BW9" s="246"/>
      <c r="BX9" s="246"/>
      <c r="BY9" s="246"/>
      <c r="BZ9" s="246"/>
      <c r="CA9" s="246"/>
    </row>
    <row r="10" spans="1:79" s="91" customFormat="1" ht="46.95" customHeight="1">
      <c r="A10" s="242"/>
      <c r="B10" s="242"/>
      <c r="C10" s="248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6"/>
      <c r="BW10" s="246"/>
      <c r="BX10" s="246"/>
      <c r="BY10" s="246"/>
      <c r="BZ10" s="246"/>
      <c r="CA10" s="246"/>
    </row>
    <row r="11" spans="1:79" s="92" customFormat="1" ht="33.6">
      <c r="B11" s="93" t="s">
        <v>605</v>
      </c>
      <c r="C11" s="94">
        <f>SUM(C2:C4)</f>
        <v>0</v>
      </c>
      <c r="D11" s="94">
        <f>SUM(D2:D4)</f>
        <v>0</v>
      </c>
      <c r="E11" s="94">
        <f t="shared" ref="E11:BR11" si="2">SUM(E2:E4)</f>
        <v>0</v>
      </c>
      <c r="F11" s="94">
        <f t="shared" si="2"/>
        <v>0</v>
      </c>
      <c r="G11" s="94">
        <f t="shared" si="2"/>
        <v>0</v>
      </c>
      <c r="H11" s="94">
        <f t="shared" si="2"/>
        <v>0</v>
      </c>
      <c r="I11" s="94">
        <f t="shared" si="2"/>
        <v>0</v>
      </c>
      <c r="J11" s="94">
        <f t="shared" si="2"/>
        <v>0</v>
      </c>
      <c r="K11" s="94">
        <f t="shared" si="2"/>
        <v>0</v>
      </c>
      <c r="L11" s="94">
        <f t="shared" si="2"/>
        <v>0</v>
      </c>
      <c r="M11" s="94">
        <f t="shared" si="2"/>
        <v>0</v>
      </c>
      <c r="N11" s="94">
        <f t="shared" si="2"/>
        <v>0</v>
      </c>
      <c r="O11" s="94">
        <f t="shared" si="2"/>
        <v>0</v>
      </c>
      <c r="P11" s="94">
        <f t="shared" si="2"/>
        <v>0</v>
      </c>
      <c r="Q11" s="94">
        <f t="shared" si="2"/>
        <v>0</v>
      </c>
      <c r="R11" s="94">
        <f t="shared" si="2"/>
        <v>0</v>
      </c>
      <c r="S11" s="94">
        <f t="shared" si="2"/>
        <v>0</v>
      </c>
      <c r="T11" s="94">
        <f>SUM(T2:T4)</f>
        <v>0</v>
      </c>
      <c r="U11" s="94">
        <f t="shared" si="2"/>
        <v>0</v>
      </c>
      <c r="V11" s="94">
        <f t="shared" si="2"/>
        <v>0</v>
      </c>
      <c r="W11" s="94">
        <f t="shared" si="2"/>
        <v>0</v>
      </c>
      <c r="X11" s="94">
        <f t="shared" si="2"/>
        <v>0</v>
      </c>
      <c r="Y11" s="94">
        <f t="shared" si="2"/>
        <v>0</v>
      </c>
      <c r="Z11" s="94">
        <f t="shared" si="2"/>
        <v>0</v>
      </c>
      <c r="AA11" s="94">
        <f t="shared" si="2"/>
        <v>0</v>
      </c>
      <c r="AB11" s="94">
        <f>SUM(AB2:AB4)</f>
        <v>0</v>
      </c>
      <c r="AC11" s="94">
        <f t="shared" si="2"/>
        <v>0</v>
      </c>
      <c r="AD11" s="94">
        <f t="shared" si="2"/>
        <v>0</v>
      </c>
      <c r="AE11" s="94">
        <f t="shared" si="2"/>
        <v>0</v>
      </c>
      <c r="AF11" s="94">
        <f t="shared" si="2"/>
        <v>0</v>
      </c>
      <c r="AG11" s="94">
        <f t="shared" si="2"/>
        <v>0</v>
      </c>
      <c r="AH11" s="94">
        <f t="shared" si="2"/>
        <v>0</v>
      </c>
      <c r="AI11" s="94">
        <f>SUM(AI2:AI4)</f>
        <v>0</v>
      </c>
      <c r="AJ11" s="94">
        <f t="shared" si="2"/>
        <v>0</v>
      </c>
      <c r="AK11" s="94">
        <f t="shared" si="2"/>
        <v>0</v>
      </c>
      <c r="AL11" s="94">
        <f t="shared" si="2"/>
        <v>0</v>
      </c>
      <c r="AM11" s="94">
        <f>SUM(AM2:AM4)</f>
        <v>0</v>
      </c>
      <c r="AN11" s="94">
        <f t="shared" si="2"/>
        <v>0</v>
      </c>
      <c r="AO11" s="94">
        <f t="shared" si="2"/>
        <v>0</v>
      </c>
      <c r="AP11" s="94">
        <f t="shared" si="2"/>
        <v>0</v>
      </c>
      <c r="AQ11" s="94">
        <f t="shared" si="2"/>
        <v>0</v>
      </c>
      <c r="AR11" s="94">
        <f t="shared" si="2"/>
        <v>0</v>
      </c>
      <c r="AS11" s="94">
        <f>SUM(AS2:AS4)</f>
        <v>0</v>
      </c>
      <c r="AT11" s="94">
        <f t="shared" si="2"/>
        <v>0</v>
      </c>
      <c r="AU11" s="94">
        <f t="shared" si="2"/>
        <v>0</v>
      </c>
      <c r="AV11" s="94">
        <f t="shared" si="2"/>
        <v>0</v>
      </c>
      <c r="AW11" s="94">
        <f t="shared" si="2"/>
        <v>0</v>
      </c>
      <c r="AX11" s="94">
        <f t="shared" si="2"/>
        <v>0</v>
      </c>
      <c r="AY11" s="94">
        <f t="shared" si="2"/>
        <v>0</v>
      </c>
      <c r="AZ11" s="94">
        <f>SUM(AZ2:AZ4)</f>
        <v>0</v>
      </c>
      <c r="BA11" s="94">
        <f t="shared" si="2"/>
        <v>0</v>
      </c>
      <c r="BB11" s="94">
        <f t="shared" si="2"/>
        <v>0</v>
      </c>
      <c r="BC11" s="94">
        <f t="shared" si="2"/>
        <v>0</v>
      </c>
      <c r="BD11" s="94">
        <f t="shared" si="2"/>
        <v>0</v>
      </c>
      <c r="BE11" s="94">
        <f t="shared" si="2"/>
        <v>0</v>
      </c>
      <c r="BF11" s="94">
        <f>SUM(BF2:BF4)</f>
        <v>0</v>
      </c>
      <c r="BG11" s="94">
        <f t="shared" si="2"/>
        <v>0</v>
      </c>
      <c r="BH11" s="94">
        <f t="shared" si="2"/>
        <v>0</v>
      </c>
      <c r="BI11" s="94">
        <f t="shared" si="2"/>
        <v>0</v>
      </c>
      <c r="BJ11" s="94">
        <f t="shared" si="2"/>
        <v>0</v>
      </c>
      <c r="BK11" s="94">
        <f>SUM(BK2:BK4)</f>
        <v>0</v>
      </c>
      <c r="BL11" s="94">
        <f t="shared" si="2"/>
        <v>0</v>
      </c>
      <c r="BM11" s="94">
        <f t="shared" si="2"/>
        <v>0</v>
      </c>
      <c r="BN11" s="94">
        <f t="shared" si="2"/>
        <v>0</v>
      </c>
      <c r="BO11" s="94">
        <f t="shared" si="2"/>
        <v>0</v>
      </c>
      <c r="BP11" s="94">
        <f t="shared" si="2"/>
        <v>0</v>
      </c>
      <c r="BQ11" s="94">
        <f>SUM(BQ2:BQ4)</f>
        <v>0</v>
      </c>
      <c r="BR11" s="94">
        <f t="shared" si="2"/>
        <v>0</v>
      </c>
      <c r="BS11" s="94">
        <f t="shared" ref="BS11:BT11" si="3">SUM(BS2:BS4)</f>
        <v>0</v>
      </c>
      <c r="BT11" s="94">
        <f t="shared" si="3"/>
        <v>0</v>
      </c>
      <c r="BU11" s="241">
        <f>C11+AE11+AP11</f>
        <v>0</v>
      </c>
      <c r="BV11" s="242"/>
      <c r="BW11" s="242"/>
      <c r="BX11" s="242"/>
      <c r="BY11" s="242"/>
      <c r="BZ11" s="242"/>
      <c r="CA11" s="242"/>
    </row>
    <row r="12" spans="1:79" ht="31.2">
      <c r="B12" s="95" t="s">
        <v>606</v>
      </c>
      <c r="C12" s="96">
        <f>C11</f>
        <v>0</v>
      </c>
      <c r="D12" s="97" t="e">
        <f>D11/$C11</f>
        <v>#DIV/0!</v>
      </c>
      <c r="E12" s="97" t="e">
        <f t="shared" ref="E12:X12" si="4">E11/$C11</f>
        <v>#DIV/0!</v>
      </c>
      <c r="F12" s="97" t="e">
        <f t="shared" si="4"/>
        <v>#DIV/0!</v>
      </c>
      <c r="G12" s="97" t="e">
        <f t="shared" si="4"/>
        <v>#DIV/0!</v>
      </c>
      <c r="H12" s="97" t="e">
        <f t="shared" si="4"/>
        <v>#DIV/0!</v>
      </c>
      <c r="I12" s="97" t="e">
        <f t="shared" si="4"/>
        <v>#DIV/0!</v>
      </c>
      <c r="J12" s="97" t="e">
        <f t="shared" si="4"/>
        <v>#DIV/0!</v>
      </c>
      <c r="K12" s="97" t="e">
        <f t="shared" si="4"/>
        <v>#DIV/0!</v>
      </c>
      <c r="L12" s="97" t="e">
        <f t="shared" si="4"/>
        <v>#DIV/0!</v>
      </c>
      <c r="M12" s="97" t="e">
        <f t="shared" si="4"/>
        <v>#DIV/0!</v>
      </c>
      <c r="N12" s="97" t="e">
        <f t="shared" si="4"/>
        <v>#DIV/0!</v>
      </c>
      <c r="O12" s="97" t="e">
        <f t="shared" si="4"/>
        <v>#DIV/0!</v>
      </c>
      <c r="P12" s="97" t="e">
        <f t="shared" si="4"/>
        <v>#DIV/0!</v>
      </c>
      <c r="Q12" s="97" t="e">
        <f t="shared" si="4"/>
        <v>#DIV/0!</v>
      </c>
      <c r="R12" s="97" t="e">
        <f t="shared" si="4"/>
        <v>#DIV/0!</v>
      </c>
      <c r="S12" s="97" t="e">
        <f t="shared" si="4"/>
        <v>#DIV/0!</v>
      </c>
      <c r="T12" s="97" t="e">
        <f t="shared" si="4"/>
        <v>#DIV/0!</v>
      </c>
      <c r="U12" s="97" t="e">
        <f t="shared" si="4"/>
        <v>#DIV/0!</v>
      </c>
      <c r="V12" s="97" t="e">
        <f t="shared" si="4"/>
        <v>#DIV/0!</v>
      </c>
      <c r="W12" s="97" t="e">
        <f t="shared" si="4"/>
        <v>#DIV/0!</v>
      </c>
      <c r="X12" s="97" t="e">
        <f t="shared" si="4"/>
        <v>#DIV/0!</v>
      </c>
      <c r="Y12" s="98" t="e">
        <f t="shared" ref="Y12:AD12" si="5">Y11/$X11</f>
        <v>#DIV/0!</v>
      </c>
      <c r="Z12" s="98" t="e">
        <f t="shared" si="5"/>
        <v>#DIV/0!</v>
      </c>
      <c r="AA12" s="98" t="e">
        <f t="shared" si="5"/>
        <v>#DIV/0!</v>
      </c>
      <c r="AB12" s="98" t="e">
        <f t="shared" si="5"/>
        <v>#DIV/0!</v>
      </c>
      <c r="AC12" s="98" t="e">
        <f t="shared" si="5"/>
        <v>#DIV/0!</v>
      </c>
      <c r="AD12" s="98" t="e">
        <f t="shared" si="5"/>
        <v>#DIV/0!</v>
      </c>
      <c r="AE12" s="96">
        <f>AE11</f>
        <v>0</v>
      </c>
      <c r="AF12" s="97" t="e">
        <f>AF11/$AE11</f>
        <v>#DIV/0!</v>
      </c>
      <c r="AG12" s="97" t="e">
        <f>AG11/$AE11</f>
        <v>#DIV/0!</v>
      </c>
      <c r="AH12" s="97" t="e">
        <f>AH11/$AE11</f>
        <v>#DIV/0!</v>
      </c>
      <c r="AI12" s="97" t="e">
        <f>AI11/$AE11</f>
        <v>#DIV/0!</v>
      </c>
      <c r="AJ12" s="97" t="e">
        <f t="shared" ref="AJ12:AO12" si="6">AJ11/$AI11</f>
        <v>#DIV/0!</v>
      </c>
      <c r="AK12" s="97" t="e">
        <f t="shared" si="6"/>
        <v>#DIV/0!</v>
      </c>
      <c r="AL12" s="97" t="e">
        <f t="shared" si="6"/>
        <v>#DIV/0!</v>
      </c>
      <c r="AM12" s="97" t="e">
        <f t="shared" si="6"/>
        <v>#DIV/0!</v>
      </c>
      <c r="AN12" s="97" t="e">
        <f t="shared" si="6"/>
        <v>#DIV/0!</v>
      </c>
      <c r="AO12" s="97" t="e">
        <f t="shared" si="6"/>
        <v>#DIV/0!</v>
      </c>
      <c r="AP12" s="96">
        <f>AP11</f>
        <v>0</v>
      </c>
      <c r="AQ12" s="97" t="e">
        <f>AQ11/$AP11</f>
        <v>#DIV/0!</v>
      </c>
      <c r="AR12" s="97" t="e">
        <f t="shared" ref="AR12:AX12" si="7">AR11/$AP11</f>
        <v>#DIV/0!</v>
      </c>
      <c r="AS12" s="97" t="e">
        <f t="shared" si="7"/>
        <v>#DIV/0!</v>
      </c>
      <c r="AT12" s="97" t="e">
        <f t="shared" si="7"/>
        <v>#DIV/0!</v>
      </c>
      <c r="AU12" s="97" t="e">
        <f t="shared" si="7"/>
        <v>#DIV/0!</v>
      </c>
      <c r="AV12" s="97" t="e">
        <f t="shared" si="7"/>
        <v>#DIV/0!</v>
      </c>
      <c r="AW12" s="97" t="e">
        <f t="shared" si="7"/>
        <v>#DIV/0!</v>
      </c>
      <c r="AX12" s="97" t="e">
        <f t="shared" si="7"/>
        <v>#DIV/0!</v>
      </c>
      <c r="AY12" s="97" t="e">
        <f>AY11/$AP11</f>
        <v>#DIV/0!</v>
      </c>
      <c r="AZ12" s="97" t="e">
        <f t="shared" ref="AZ12:BE12" si="8">AZ11/$AY11</f>
        <v>#DIV/0!</v>
      </c>
      <c r="BA12" s="97" t="e">
        <f t="shared" si="8"/>
        <v>#DIV/0!</v>
      </c>
      <c r="BB12" s="97" t="e">
        <f t="shared" si="8"/>
        <v>#DIV/0!</v>
      </c>
      <c r="BC12" s="97" t="e">
        <f t="shared" si="8"/>
        <v>#DIV/0!</v>
      </c>
      <c r="BD12" s="97" t="e">
        <f t="shared" si="8"/>
        <v>#DIV/0!</v>
      </c>
      <c r="BE12" s="97" t="e">
        <f t="shared" si="8"/>
        <v>#DIV/0!</v>
      </c>
      <c r="BF12" s="96">
        <f>BF11</f>
        <v>0</v>
      </c>
      <c r="BG12" s="97" t="e">
        <f>BG11/$BF11</f>
        <v>#DIV/0!</v>
      </c>
      <c r="BH12" s="97" t="e">
        <f>BH11/$BF11</f>
        <v>#DIV/0!</v>
      </c>
      <c r="BI12" s="97" t="e">
        <f>BI11/$BF11</f>
        <v>#DIV/0!</v>
      </c>
      <c r="BJ12" s="97" t="e">
        <f>BJ11/$BF11</f>
        <v>#DIV/0!</v>
      </c>
      <c r="BK12" s="97" t="e">
        <f>BK11/$BF11</f>
        <v>#DIV/0!</v>
      </c>
      <c r="BL12" s="97" t="e">
        <f t="shared" ref="BL12:BQ12" si="9">BL11/$BK11</f>
        <v>#DIV/0!</v>
      </c>
      <c r="BM12" s="97" t="e">
        <f t="shared" si="9"/>
        <v>#DIV/0!</v>
      </c>
      <c r="BN12" s="97" t="e">
        <f t="shared" si="9"/>
        <v>#DIV/0!</v>
      </c>
      <c r="BO12" s="97" t="e">
        <f t="shared" si="9"/>
        <v>#DIV/0!</v>
      </c>
      <c r="BP12" s="97" t="e">
        <f t="shared" si="9"/>
        <v>#DIV/0!</v>
      </c>
      <c r="BQ12" s="97" t="e">
        <f t="shared" si="9"/>
        <v>#DIV/0!</v>
      </c>
      <c r="BR12" s="97" t="e">
        <f>BR11/$AP11</f>
        <v>#DIV/0!</v>
      </c>
      <c r="BS12" s="97" t="e">
        <f>BS11/$AP11</f>
        <v>#DIV/0!</v>
      </c>
      <c r="BT12" s="97" t="e">
        <f>BT11/BU11</f>
        <v>#DIV/0!</v>
      </c>
      <c r="BU12" s="241"/>
      <c r="BV12" s="242"/>
      <c r="BW12" s="242"/>
      <c r="BX12" s="242"/>
      <c r="BY12" s="242"/>
      <c r="BZ12" s="242"/>
      <c r="CA12" s="242"/>
    </row>
    <row r="17" spans="1:1">
      <c r="A17" s="99"/>
    </row>
    <row r="85" spans="3:45">
      <c r="Z85" s="100"/>
      <c r="AA85" s="100"/>
      <c r="AB85" s="100"/>
      <c r="AC85" s="100"/>
      <c r="AD85" s="100"/>
      <c r="AE85" s="100"/>
      <c r="AF85" s="100"/>
      <c r="AG85" s="100"/>
      <c r="AH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</row>
    <row r="86" spans="3:45" ht="14.55" customHeight="1">
      <c r="C86" s="243"/>
      <c r="D86" s="243"/>
      <c r="E86" s="243"/>
      <c r="F86" s="243"/>
      <c r="G86" s="243"/>
      <c r="H86" s="243"/>
      <c r="I86" s="243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Z86" s="100"/>
      <c r="AA86" s="244"/>
      <c r="AB86" s="244"/>
      <c r="AC86" s="244"/>
      <c r="AD86" s="244"/>
      <c r="AE86" s="244"/>
      <c r="AF86" s="244"/>
      <c r="AG86" s="244"/>
      <c r="AH86" s="244"/>
      <c r="AJ86" s="100"/>
      <c r="AK86" s="244"/>
      <c r="AL86" s="244"/>
      <c r="AM86" s="244"/>
      <c r="AN86" s="244"/>
      <c r="AO86" s="244"/>
      <c r="AP86" s="244"/>
      <c r="AQ86" s="244"/>
      <c r="AR86" s="244"/>
      <c r="AS86" s="100"/>
    </row>
    <row r="87" spans="3:45"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Z87" s="100"/>
      <c r="AA87" s="100"/>
      <c r="AB87" s="100"/>
      <c r="AC87" s="100"/>
      <c r="AD87" s="100"/>
      <c r="AE87" s="100"/>
      <c r="AF87" s="100"/>
      <c r="AG87" s="100"/>
      <c r="AH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</row>
    <row r="88" spans="3:45">
      <c r="Z88" s="100"/>
      <c r="AA88" s="100"/>
      <c r="AB88" s="100"/>
      <c r="AC88" s="100"/>
      <c r="AD88" s="100"/>
      <c r="AE88" s="100"/>
      <c r="AF88" s="100"/>
      <c r="AG88" s="100"/>
      <c r="AH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</row>
    <row r="89" spans="3:45">
      <c r="Z89" s="100"/>
      <c r="AA89" s="100"/>
      <c r="AB89" s="100"/>
      <c r="AC89" s="100"/>
      <c r="AD89" s="100"/>
      <c r="AE89" s="100"/>
      <c r="AF89" s="100"/>
      <c r="AG89" s="100"/>
      <c r="AH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</row>
    <row r="90" spans="3:45">
      <c r="Z90" s="100"/>
      <c r="AA90" s="100"/>
      <c r="AB90" s="100"/>
      <c r="AC90" s="100"/>
      <c r="AD90" s="100"/>
      <c r="AE90" s="100"/>
      <c r="AF90" s="100"/>
      <c r="AG90" s="100"/>
      <c r="AH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</row>
    <row r="91" spans="3:45">
      <c r="Z91" s="100"/>
      <c r="AA91" s="100"/>
      <c r="AB91" s="100"/>
      <c r="AC91" s="100"/>
      <c r="AD91" s="100"/>
      <c r="AE91" s="100"/>
      <c r="AF91" s="100"/>
      <c r="AG91" s="100"/>
      <c r="AH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</row>
    <row r="92" spans="3:45"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</row>
  </sheetData>
  <sheetProtection sheet="1" objects="1" scenarios="1"/>
  <mergeCells count="78">
    <mergeCell ref="M7:M10"/>
    <mergeCell ref="A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Y7:Y10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AK7:AK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W7:AW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T7:AT10"/>
    <mergeCell ref="AU7:AU10"/>
    <mergeCell ref="AV7:AV10"/>
    <mergeCell ref="BI7:BI10"/>
    <mergeCell ref="AX7:AX10"/>
    <mergeCell ref="AY7:AY10"/>
    <mergeCell ref="AZ7:AZ10"/>
    <mergeCell ref="BA7:BA10"/>
    <mergeCell ref="BB7:BB10"/>
    <mergeCell ref="BC7:BC10"/>
    <mergeCell ref="BD7:BD10"/>
    <mergeCell ref="BE7:BE10"/>
    <mergeCell ref="BF7:BF10"/>
    <mergeCell ref="BG7:BG10"/>
    <mergeCell ref="BH7:BH10"/>
    <mergeCell ref="BU7:CA10"/>
    <mergeCell ref="BJ7:BJ10"/>
    <mergeCell ref="BK7:BK10"/>
    <mergeCell ref="BL7:BL10"/>
    <mergeCell ref="BM7:BM10"/>
    <mergeCell ref="BN7:BN10"/>
    <mergeCell ref="BO7:BO10"/>
    <mergeCell ref="BP7:BP10"/>
    <mergeCell ref="BQ7:BQ10"/>
    <mergeCell ref="BR7:BR10"/>
    <mergeCell ref="BS7:BS10"/>
    <mergeCell ref="BT7:BT10"/>
    <mergeCell ref="BU11:CA11"/>
    <mergeCell ref="BU12:CA12"/>
    <mergeCell ref="C86:I86"/>
    <mergeCell ref="L86:X86"/>
    <mergeCell ref="AA86:AH86"/>
    <mergeCell ref="AK86:AR8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SCHEDA MONITORAGGIO 2024</vt:lpstr>
      <vt:lpstr>SCHEDA MONITORAGGIO 2024 BIS</vt:lpstr>
      <vt:lpstr>SCHEDA MONITORAGGIO 2024 TER</vt:lpstr>
      <vt:lpstr>Sintesi Attività del Docente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mw</cp:lastModifiedBy>
  <dcterms:created xsi:type="dcterms:W3CDTF">2013-07-12T08:41:23Z</dcterms:created>
  <dcterms:modified xsi:type="dcterms:W3CDTF">2025-04-24T13:38:11Z</dcterms:modified>
</cp:coreProperties>
</file>