
<file path=[Content_Types].xml><?xml version="1.0" encoding="utf-8"?>
<Types xmlns="http://schemas.openxmlformats.org/package/2006/content-types">
  <Override PartName="/xl/charts/style29.xml" ContentType="application/vnd.ms-office.chartstyl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6.xml" ContentType="application/vnd.ms-office.chartstyle+xml"/>
  <Override PartName="/xl/charts/colors28.xml" ContentType="application/vnd.ms-office.chartcolorstyle+xml"/>
  <Override PartName="/xl/charts/colors17.xml" ContentType="application/vnd.ms-office.chartcolorstyle+xml"/>
  <Override PartName="/xl/charts/style18.xml" ContentType="application/vnd.ms-office.chartstyle+xml"/>
  <Override PartName="/xl/charts/style25.xml" ContentType="application/vnd.ms-office.chartstyle+xml"/>
  <Override PartName="/xl/charts/colors24.xml" ContentType="application/vnd.ms-office.chartcolorstyle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style14.xml" ContentType="application/vnd.ms-office.chartstyle+xml"/>
  <Override PartName="/xl/charts/style32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olors31.xml" ContentType="application/vnd.ms-office.chartcolorstyle+xml"/>
  <Override PartName="/xl/charts/style21.xml" ContentType="application/vnd.ms-office.chartstyle+xml"/>
  <Override PartName="/xl/charts/colors20.xml" ContentType="application/vnd.ms-office.chartcolorstyle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olors29.xml" ContentType="application/vnd.ms-office.chartcolorstyle+xml"/>
  <Override PartName="/xl/charts/style9.xml" ContentType="application/vnd.ms-office.chartstyle+xml"/>
  <Override PartName="/xl/charts/chart5.xml" ContentType="application/vnd.openxmlformats-officedocument.drawingml.chart+xml"/>
  <Override PartName="/xl/charts/style7.xml" ContentType="application/vnd.ms-office.chartstyle+xml"/>
  <Override PartName="/xl/charts/style19.xml" ContentType="application/vnd.ms-office.chartstyle+xml"/>
  <Override PartName="/xl/charts/colors27.xml" ContentType="application/vnd.ms-office.chartcolorstyle+xml"/>
  <Override PartName="/xl/charts/style28.xml" ContentType="application/vnd.ms-office.chartstyle+xml"/>
  <Override PartName="/xl/charts/colors18.xml" ContentType="application/vnd.ms-office.chartcolorstyle+xml"/>
  <Override PartName="/xl/charts/chart3.xml" ContentType="application/vnd.openxmlformats-officedocument.drawingml.chart+xml"/>
  <Default Extension="jpeg" ContentType="image/jpeg"/>
  <Override PartName="/xl/drawings/drawing5.xml" ContentType="application/vnd.openxmlformats-officedocument.drawingml.chartshapes+xml"/>
  <Override PartName="/xl/charts/style5.xml" ContentType="application/vnd.ms-office.chartstyle+xml"/>
  <Override PartName="/xl/charts/style17.xml" ContentType="application/vnd.ms-office.chartstyle+xml"/>
  <Override PartName="/xl/charts/colors25.xml" ContentType="application/vnd.ms-office.chartcolorstyle+xml"/>
  <Override PartName="/xl/charts/style26.xml" ContentType="application/vnd.ms-office.chartstyle+xml"/>
  <Override PartName="/xl/charts/colors34.xml" ContentType="application/vnd.ms-office.chartcolorstyle+xml"/>
  <Override PartName="/xl/charts/colors16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olors8.xml" ContentType="application/vnd.ms-office.chartcolorstyle+xml"/>
  <Override PartName="/xl/charts/style3.xml" ContentType="application/vnd.ms-office.chartstyle+xml"/>
  <Override PartName="/xl/charts/style3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colors23.xml" ContentType="application/vnd.ms-office.chartcolorstyle+xml"/>
  <Override PartName="/xl/charts/style24.xml" ContentType="application/vnd.ms-office.chartstyle+xml"/>
  <Override PartName="/xl/charts/colors32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Default Extension="wdp" ContentType="image/vnd.ms-photo"/>
  <Override PartName="/xl/charts/colors6.xml" ContentType="application/vnd.ms-office.chartcolorstyle+xml"/>
  <Override PartName="/xl/charts/style31.xml" ContentType="application/vnd.ms-office.chartstyle+xml"/>
  <Override PartName="/xl/charts/colors12.xml" ContentType="application/vnd.ms-office.chartcolorstyle+xml"/>
  <Override PartName="/xl/charts/style13.xml" ContentType="application/vnd.ms-office.chartstyle+xml"/>
  <Override PartName="/xl/charts/colors21.xml" ContentType="application/vnd.ms-office.chartcolorstyle+xml"/>
  <Override PartName="/xl/charts/style22.xml" ContentType="application/vnd.ms-office.chartstyle+xml"/>
  <Override PartName="/xl/charts/colors30.xml" ContentType="application/vnd.ms-office.chartcolorsty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theme/theme1.xml" ContentType="application/vnd.openxmlformats-officedocument.theme+xml"/>
  <Override PartName="/xl/charts/style27.xml" ContentType="application/vnd.ms-office.chart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charts/chart29.xml" ContentType="application/vnd.openxmlformats-officedocument.drawingml.chart+xml"/>
  <Override PartName="/xl/charts/colors33.xml" ContentType="application/vnd.ms-office.chartcolorstyle+xml"/>
  <Override PartName="/xl/charts/style34.xml" ContentType="application/vnd.ms-office.chartstyle+xml"/>
  <Override PartName="/xl/charts/style23.xml" ContentType="application/vnd.ms-office.chartstyle+xml"/>
  <Override PartName="/xl/charts/colors22.xml" ContentType="application/vnd.ms-office.chartcolorstyle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olors7.xml" ContentType="application/vnd.ms-office.chartcolorstyle+xml"/>
  <Override PartName="/xl/charts/style12.xml" ContentType="application/vnd.ms-office.chartstyle+xml"/>
  <Override PartName="/xl/charts/style30.xml" ContentType="application/vnd.ms-office.chartstyle+xml"/>
  <Override PartName="/xl/charts/colors1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/>
  <workbookProtection lockStructure="1"/>
  <bookViews>
    <workbookView xWindow="0" yWindow="0" windowWidth="19200" windowHeight="6936"/>
  </bookViews>
  <sheets>
    <sheet name="SCHEDA MONITORAGGIO 2024" sheetId="5" r:id="rId1"/>
    <sheet name="SCHEDA MONITORAGGIO 2024 BIS" sheetId="10" r:id="rId2"/>
    <sheet name="SCHEDA MONITORAGGIO 2024 TER" sheetId="11" r:id="rId3"/>
    <sheet name="Sintesi Attività del Docente" sheetId="12" r:id="rId4"/>
  </sheets>
  <calcPr calcId="124519"/>
  <extLst>
    <ext uri="GoogleSheetsCustomDataVersion1">
      <go:sheetsCustomData xmlns:go="http://customooxmlschemas.google.com/" r:id="" roundtripDataSignature="AMtx7mjDwWfJtuNv3rFNJCBagyP+b/hIvg=="/>
    </ext>
  </extLst>
</workbook>
</file>

<file path=xl/calcChain.xml><?xml version="1.0" encoding="utf-8"?>
<calcChain xmlns="http://schemas.openxmlformats.org/spreadsheetml/2006/main">
  <c r="L203" i="11"/>
  <c r="L204"/>
  <c r="L205"/>
  <c r="L206"/>
  <c r="L202"/>
  <c r="L203" i="10"/>
  <c r="L204"/>
  <c r="L205"/>
  <c r="L206"/>
  <c r="L202"/>
  <c r="L206" i="5"/>
  <c r="L205"/>
  <c r="L204"/>
  <c r="L203"/>
  <c r="L202"/>
  <c r="A5" i="12" l="1"/>
  <c r="J92" i="5" l="1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J111"/>
  <c r="K111"/>
  <c r="L111"/>
  <c r="M111"/>
  <c r="N111"/>
  <c r="O111"/>
  <c r="P111"/>
  <c r="T111"/>
  <c r="T123" s="1"/>
  <c r="U111"/>
  <c r="V111"/>
  <c r="V123" s="1"/>
  <c r="W111"/>
  <c r="J112"/>
  <c r="K112"/>
  <c r="L112"/>
  <c r="M112"/>
  <c r="N112"/>
  <c r="O112"/>
  <c r="P112"/>
  <c r="T112"/>
  <c r="U112"/>
  <c r="V112"/>
  <c r="W112"/>
  <c r="J113"/>
  <c r="K113"/>
  <c r="L113"/>
  <c r="M113"/>
  <c r="N113"/>
  <c r="O113"/>
  <c r="P113"/>
  <c r="T113"/>
  <c r="U113"/>
  <c r="V113"/>
  <c r="W113"/>
  <c r="J114"/>
  <c r="K114"/>
  <c r="L114"/>
  <c r="M114"/>
  <c r="N114"/>
  <c r="O114"/>
  <c r="P114"/>
  <c r="T114"/>
  <c r="U114"/>
  <c r="V114"/>
  <c r="W114"/>
  <c r="J115"/>
  <c r="K115"/>
  <c r="L115"/>
  <c r="M115"/>
  <c r="N115"/>
  <c r="O115"/>
  <c r="P115"/>
  <c r="T115"/>
  <c r="U115"/>
  <c r="V115"/>
  <c r="W115"/>
  <c r="J116"/>
  <c r="K116"/>
  <c r="L116"/>
  <c r="M116"/>
  <c r="N116"/>
  <c r="O116"/>
  <c r="P116"/>
  <c r="T116"/>
  <c r="U116"/>
  <c r="V116"/>
  <c r="W116"/>
  <c r="J117"/>
  <c r="K117"/>
  <c r="L117"/>
  <c r="M117"/>
  <c r="N117"/>
  <c r="O117"/>
  <c r="P117"/>
  <c r="T117"/>
  <c r="U117"/>
  <c r="V117"/>
  <c r="W117"/>
  <c r="J118"/>
  <c r="K118"/>
  <c r="L118"/>
  <c r="M118"/>
  <c r="N118"/>
  <c r="O118"/>
  <c r="P118"/>
  <c r="T118"/>
  <c r="U118"/>
  <c r="V118"/>
  <c r="W118"/>
  <c r="J119"/>
  <c r="K119"/>
  <c r="L119"/>
  <c r="M119"/>
  <c r="N119"/>
  <c r="O119"/>
  <c r="P119"/>
  <c r="T119"/>
  <c r="U119"/>
  <c r="V119"/>
  <c r="W119"/>
  <c r="J120"/>
  <c r="K120"/>
  <c r="L120"/>
  <c r="M120"/>
  <c r="N120"/>
  <c r="O120"/>
  <c r="P120"/>
  <c r="T120"/>
  <c r="U120"/>
  <c r="V120"/>
  <c r="W120"/>
  <c r="J121"/>
  <c r="K121"/>
  <c r="L121"/>
  <c r="M121"/>
  <c r="N121"/>
  <c r="O121"/>
  <c r="P121"/>
  <c r="T121"/>
  <c r="U121"/>
  <c r="V121"/>
  <c r="W121"/>
  <c r="J122"/>
  <c r="K122"/>
  <c r="L122"/>
  <c r="M122"/>
  <c r="N122"/>
  <c r="O122"/>
  <c r="P122"/>
  <c r="T122"/>
  <c r="U122"/>
  <c r="V122"/>
  <c r="W122"/>
  <c r="U123"/>
  <c r="W123"/>
  <c r="J131"/>
  <c r="K131"/>
  <c r="L131"/>
  <c r="O131"/>
  <c r="P131"/>
  <c r="Q131"/>
  <c r="R131"/>
  <c r="S131"/>
  <c r="T131"/>
  <c r="J132"/>
  <c r="K132"/>
  <c r="L132"/>
  <c r="O132"/>
  <c r="P132"/>
  <c r="Q132"/>
  <c r="R132"/>
  <c r="S132"/>
  <c r="T132"/>
  <c r="J133"/>
  <c r="K133"/>
  <c r="L133"/>
  <c r="O133"/>
  <c r="P133"/>
  <c r="Q133"/>
  <c r="R133"/>
  <c r="S133"/>
  <c r="T133"/>
  <c r="J134"/>
  <c r="K134"/>
  <c r="L134"/>
  <c r="O134"/>
  <c r="P134"/>
  <c r="Q134"/>
  <c r="R134"/>
  <c r="S134"/>
  <c r="T134"/>
  <c r="J135"/>
  <c r="K135"/>
  <c r="L135"/>
  <c r="O135"/>
  <c r="P135"/>
  <c r="Q135"/>
  <c r="R135"/>
  <c r="S135"/>
  <c r="T135"/>
  <c r="J143"/>
  <c r="K143"/>
  <c r="L143"/>
  <c r="M143"/>
  <c r="N143"/>
  <c r="O143"/>
  <c r="P143"/>
  <c r="J144"/>
  <c r="K144"/>
  <c r="L144"/>
  <c r="M144"/>
  <c r="N144"/>
  <c r="O144"/>
  <c r="P144"/>
  <c r="J145"/>
  <c r="K145"/>
  <c r="L145"/>
  <c r="M145"/>
  <c r="N145"/>
  <c r="O145"/>
  <c r="P145"/>
  <c r="J146"/>
  <c r="K146"/>
  <c r="L146"/>
  <c r="M146"/>
  <c r="N146"/>
  <c r="O146"/>
  <c r="P146"/>
  <c r="J147"/>
  <c r="K147"/>
  <c r="L147"/>
  <c r="M147"/>
  <c r="N147"/>
  <c r="O147"/>
  <c r="P147"/>
  <c r="P148"/>
  <c r="J154"/>
  <c r="K154"/>
  <c r="L154"/>
  <c r="M154"/>
  <c r="N154"/>
  <c r="O154"/>
  <c r="P154"/>
  <c r="Q154"/>
  <c r="T154"/>
  <c r="U154"/>
  <c r="J155"/>
  <c r="K155"/>
  <c r="L155"/>
  <c r="M155"/>
  <c r="N155"/>
  <c r="O155"/>
  <c r="P155"/>
  <c r="Q155"/>
  <c r="T155"/>
  <c r="U155"/>
  <c r="J156"/>
  <c r="K156"/>
  <c r="L156"/>
  <c r="M156"/>
  <c r="N156"/>
  <c r="O156"/>
  <c r="P156"/>
  <c r="Q156"/>
  <c r="T156"/>
  <c r="U156"/>
  <c r="J157"/>
  <c r="K157"/>
  <c r="L157"/>
  <c r="M157"/>
  <c r="N157"/>
  <c r="O157"/>
  <c r="P157"/>
  <c r="Q157"/>
  <c r="T157"/>
  <c r="U157"/>
  <c r="J158"/>
  <c r="K158"/>
  <c r="L158"/>
  <c r="M158"/>
  <c r="N158"/>
  <c r="O158"/>
  <c r="P158"/>
  <c r="Q158"/>
  <c r="T158"/>
  <c r="U158"/>
  <c r="J159"/>
  <c r="K159"/>
  <c r="L159"/>
  <c r="M159"/>
  <c r="N159"/>
  <c r="O159"/>
  <c r="P159"/>
  <c r="Q159"/>
  <c r="T159"/>
  <c r="U159"/>
  <c r="J160"/>
  <c r="K160"/>
  <c r="L160"/>
  <c r="M160"/>
  <c r="N160"/>
  <c r="O160"/>
  <c r="P160"/>
  <c r="Q160"/>
  <c r="T160"/>
  <c r="U160"/>
  <c r="J161"/>
  <c r="K161"/>
  <c r="L161"/>
  <c r="M161"/>
  <c r="N161"/>
  <c r="O161"/>
  <c r="P161"/>
  <c r="Q161"/>
  <c r="T161"/>
  <c r="U161"/>
  <c r="J162"/>
  <c r="K162"/>
  <c r="L162"/>
  <c r="M162"/>
  <c r="N162"/>
  <c r="O162"/>
  <c r="P162"/>
  <c r="Q162"/>
  <c r="T162"/>
  <c r="U162"/>
  <c r="J163"/>
  <c r="K163"/>
  <c r="L163"/>
  <c r="M163"/>
  <c r="N163"/>
  <c r="O163"/>
  <c r="P163"/>
  <c r="Q163"/>
  <c r="T163"/>
  <c r="U163"/>
  <c r="J171"/>
  <c r="K171"/>
  <c r="L171"/>
  <c r="M171"/>
  <c r="N171"/>
  <c r="O171"/>
  <c r="P171"/>
  <c r="J172"/>
  <c r="K172"/>
  <c r="L172"/>
  <c r="M172"/>
  <c r="N172"/>
  <c r="O172"/>
  <c r="P172"/>
  <c r="J173"/>
  <c r="K173"/>
  <c r="L173"/>
  <c r="M173"/>
  <c r="N173"/>
  <c r="O173"/>
  <c r="P173"/>
  <c r="J174"/>
  <c r="K174"/>
  <c r="L174"/>
  <c r="M174"/>
  <c r="N174"/>
  <c r="O174"/>
  <c r="P174"/>
  <c r="J175"/>
  <c r="K175"/>
  <c r="L175"/>
  <c r="M175"/>
  <c r="N175"/>
  <c r="O175"/>
  <c r="P175"/>
  <c r="J176"/>
  <c r="K176"/>
  <c r="L176"/>
  <c r="M176"/>
  <c r="N176"/>
  <c r="O176"/>
  <c r="P176"/>
  <c r="J177"/>
  <c r="K177"/>
  <c r="L177"/>
  <c r="M177"/>
  <c r="N177"/>
  <c r="O177"/>
  <c r="P177"/>
  <c r="J178"/>
  <c r="K178"/>
  <c r="L178"/>
  <c r="M178"/>
  <c r="N178"/>
  <c r="O178"/>
  <c r="P178"/>
  <c r="J179"/>
  <c r="K179"/>
  <c r="L179"/>
  <c r="M179"/>
  <c r="N179"/>
  <c r="O179"/>
  <c r="P179"/>
  <c r="J180"/>
  <c r="K180"/>
  <c r="L180"/>
  <c r="M180"/>
  <c r="N180"/>
  <c r="O180"/>
  <c r="P180"/>
  <c r="K181"/>
  <c r="BA2" i="12" s="1"/>
  <c r="J190" i="5"/>
  <c r="K190"/>
  <c r="L190"/>
  <c r="M190"/>
  <c r="J191"/>
  <c r="K191"/>
  <c r="L191"/>
  <c r="M191"/>
  <c r="J192"/>
  <c r="J195" s="1"/>
  <c r="BG2" i="12" s="1"/>
  <c r="K192" i="5"/>
  <c r="L192"/>
  <c r="M192"/>
  <c r="J193"/>
  <c r="K193"/>
  <c r="L193"/>
  <c r="M193"/>
  <c r="J194"/>
  <c r="K194"/>
  <c r="L194"/>
  <c r="M194"/>
  <c r="J202"/>
  <c r="K202"/>
  <c r="M202"/>
  <c r="N202"/>
  <c r="O202"/>
  <c r="P202"/>
  <c r="J203"/>
  <c r="K203"/>
  <c r="M203"/>
  <c r="N203"/>
  <c r="O203"/>
  <c r="P203"/>
  <c r="J204"/>
  <c r="K204"/>
  <c r="M204"/>
  <c r="N204"/>
  <c r="O204"/>
  <c r="P204"/>
  <c r="J205"/>
  <c r="K205"/>
  <c r="M205"/>
  <c r="N205"/>
  <c r="O205"/>
  <c r="P205"/>
  <c r="J206"/>
  <c r="K206"/>
  <c r="M206"/>
  <c r="N206"/>
  <c r="O206"/>
  <c r="P206"/>
  <c r="J216"/>
  <c r="K216"/>
  <c r="L216"/>
  <c r="M216"/>
  <c r="N216"/>
  <c r="J217"/>
  <c r="K217"/>
  <c r="L217"/>
  <c r="M217"/>
  <c r="N217"/>
  <c r="J218"/>
  <c r="K218"/>
  <c r="L218"/>
  <c r="M218"/>
  <c r="N218"/>
  <c r="J219"/>
  <c r="K219"/>
  <c r="L219"/>
  <c r="M219"/>
  <c r="N219"/>
  <c r="J220"/>
  <c r="K220"/>
  <c r="L220"/>
  <c r="M220"/>
  <c r="N220"/>
  <c r="J229"/>
  <c r="J232" s="1"/>
  <c r="K229"/>
  <c r="K232" s="1"/>
  <c r="L229"/>
  <c r="M229"/>
  <c r="M232" s="1"/>
  <c r="J230"/>
  <c r="K230"/>
  <c r="L230"/>
  <c r="M230"/>
  <c r="J231"/>
  <c r="K231"/>
  <c r="L231"/>
  <c r="M231"/>
  <c r="L232"/>
  <c r="N242"/>
  <c r="O242"/>
  <c r="P242"/>
  <c r="Q242"/>
  <c r="R242"/>
  <c r="S242"/>
  <c r="T242"/>
  <c r="U242"/>
  <c r="N247"/>
  <c r="O247"/>
  <c r="AH4" i="12"/>
  <c r="AH3"/>
  <c r="AG4"/>
  <c r="AG3"/>
  <c r="AF3"/>
  <c r="AF4"/>
  <c r="AE4"/>
  <c r="AE3"/>
  <c r="AE2"/>
  <c r="AH2"/>
  <c r="AG2"/>
  <c r="AF2"/>
  <c r="P164" i="5" l="1"/>
  <c r="AW2" i="12" s="1"/>
  <c r="L195" i="5"/>
  <c r="BI2" i="12" s="1"/>
  <c r="K195" i="5"/>
  <c r="M195"/>
  <c r="BJ2" i="12" s="1"/>
  <c r="J136" i="5"/>
  <c r="R136"/>
  <c r="AA104"/>
  <c r="U2" i="12" s="1"/>
  <c r="Z104" i="5"/>
  <c r="T2" i="12" s="1"/>
  <c r="AC104" i="5"/>
  <c r="W2" i="12" s="1"/>
  <c r="Y104" i="5"/>
  <c r="S2" i="12" s="1"/>
  <c r="U164" i="5"/>
  <c r="BS2" i="12" s="1"/>
  <c r="K164" i="5"/>
  <c r="AR2" i="12" s="1"/>
  <c r="J221" i="5"/>
  <c r="O181"/>
  <c r="BE2" i="12" s="1"/>
  <c r="O164" i="5"/>
  <c r="AV2" i="12" s="1"/>
  <c r="T136" i="5"/>
  <c r="P136"/>
  <c r="AH11" i="12"/>
  <c r="K207" i="5"/>
  <c r="BM2" i="12" s="1"/>
  <c r="L164" i="5"/>
  <c r="AS2" i="12" s="1"/>
  <c r="AB104" i="5"/>
  <c r="V2" i="12" s="1"/>
  <c r="O207" i="5"/>
  <c r="BQ2" i="12" s="1"/>
  <c r="L148" i="5"/>
  <c r="AL2" i="12" s="1"/>
  <c r="M221" i="5"/>
  <c r="N221"/>
  <c r="S136"/>
  <c r="O136"/>
  <c r="AG11" i="12"/>
  <c r="AF11"/>
  <c r="AE11"/>
  <c r="AF5"/>
  <c r="K221" i="5"/>
  <c r="P207"/>
  <c r="L207"/>
  <c r="BN2" i="12" s="1"/>
  <c r="P181" i="5"/>
  <c r="L181"/>
  <c r="BB2" i="12" s="1"/>
  <c r="N148" i="5"/>
  <c r="AN2" i="12" s="1"/>
  <c r="J148" i="5"/>
  <c r="L136"/>
  <c r="L221"/>
  <c r="T164"/>
  <c r="BR2" i="12" s="1"/>
  <c r="N164" i="5"/>
  <c r="AU2" i="12" s="1"/>
  <c r="J164" i="5"/>
  <c r="AQ2" i="12" s="1"/>
  <c r="M148" i="5"/>
  <c r="AM2" i="12" s="1"/>
  <c r="N207" i="5"/>
  <c r="BP2" i="12" s="1"/>
  <c r="J207" i="5"/>
  <c r="Q164"/>
  <c r="AX2" i="12" s="1"/>
  <c r="M164" i="5"/>
  <c r="AT2" i="12" s="1"/>
  <c r="M207" i="5"/>
  <c r="BO2" i="12" s="1"/>
  <c r="N181" i="5"/>
  <c r="BD2" i="12" s="1"/>
  <c r="J181" i="5"/>
  <c r="M181"/>
  <c r="BC2" i="12" s="1"/>
  <c r="O148" i="5"/>
  <c r="AO2" i="12" s="1"/>
  <c r="K148" i="5"/>
  <c r="AK2" i="12" s="1"/>
  <c r="Q136" i="5"/>
  <c r="K136"/>
  <c r="P104"/>
  <c r="L104"/>
  <c r="AG5" i="12"/>
  <c r="AE5"/>
  <c r="AH5"/>
  <c r="O123" i="5"/>
  <c r="AD2" i="12" s="1"/>
  <c r="N123" i="5"/>
  <c r="AC2" i="12" s="1"/>
  <c r="J123" i="5"/>
  <c r="Y2" i="12" s="1"/>
  <c r="M123" i="5"/>
  <c r="AB2" i="12" s="1"/>
  <c r="P123" i="5"/>
  <c r="L123"/>
  <c r="AA2" i="12" s="1"/>
  <c r="K123" i="5"/>
  <c r="Z2" i="12" s="1"/>
  <c r="X104" i="5"/>
  <c r="T104"/>
  <c r="W104"/>
  <c r="S104"/>
  <c r="O104"/>
  <c r="K104"/>
  <c r="V104"/>
  <c r="R104"/>
  <c r="N104"/>
  <c r="J104"/>
  <c r="U104"/>
  <c r="Q104"/>
  <c r="M104"/>
  <c r="J196"/>
  <c r="BF2" i="12" s="1"/>
  <c r="BH2"/>
  <c r="O137" i="5" l="1"/>
  <c r="J137"/>
  <c r="J208"/>
  <c r="BK2" i="12" s="1"/>
  <c r="J182" i="5"/>
  <c r="AY2" i="12" s="1"/>
  <c r="J149" i="5"/>
  <c r="AI2" i="12" s="1"/>
  <c r="AJ2"/>
  <c r="BL2"/>
  <c r="J165" i="5"/>
  <c r="AP2" i="12" s="1"/>
  <c r="J222" i="5"/>
  <c r="AZ2" i="12"/>
  <c r="J124" i="5"/>
  <c r="X2" i="12" s="1"/>
  <c r="J105" i="5"/>
  <c r="AH12" i="12"/>
  <c r="AG12"/>
  <c r="AF12"/>
  <c r="AE12"/>
  <c r="D4" i="11"/>
  <c r="D3" i="10"/>
  <c r="D3" i="11"/>
  <c r="D4" i="10"/>
  <c r="K239" i="5" l="1"/>
  <c r="BT2" i="12" s="1"/>
  <c r="O247" i="11"/>
  <c r="N247"/>
  <c r="U242"/>
  <c r="T242"/>
  <c r="S242"/>
  <c r="R242"/>
  <c r="Q242"/>
  <c r="P242"/>
  <c r="O242"/>
  <c r="N242"/>
  <c r="M231"/>
  <c r="L231"/>
  <c r="K231"/>
  <c r="J231"/>
  <c r="M230"/>
  <c r="L230"/>
  <c r="K230"/>
  <c r="J230"/>
  <c r="M229"/>
  <c r="M232" s="1"/>
  <c r="L229"/>
  <c r="L232" s="1"/>
  <c r="K229"/>
  <c r="K232" s="1"/>
  <c r="J229"/>
  <c r="J232" s="1"/>
  <c r="N220"/>
  <c r="M220"/>
  <c r="L220"/>
  <c r="K220"/>
  <c r="J220"/>
  <c r="N219"/>
  <c r="M219"/>
  <c r="L219"/>
  <c r="K219"/>
  <c r="J219"/>
  <c r="N218"/>
  <c r="M218"/>
  <c r="L218"/>
  <c r="K218"/>
  <c r="J218"/>
  <c r="N217"/>
  <c r="M217"/>
  <c r="L217"/>
  <c r="K217"/>
  <c r="J217"/>
  <c r="N216"/>
  <c r="M216"/>
  <c r="M221" s="1"/>
  <c r="L216"/>
  <c r="K216"/>
  <c r="J216"/>
  <c r="P206"/>
  <c r="O206"/>
  <c r="N206"/>
  <c r="M206"/>
  <c r="K206"/>
  <c r="J206"/>
  <c r="P205"/>
  <c r="O205"/>
  <c r="N205"/>
  <c r="M205"/>
  <c r="K205"/>
  <c r="J205"/>
  <c r="P204"/>
  <c r="O204"/>
  <c r="N204"/>
  <c r="M204"/>
  <c r="K204"/>
  <c r="J204"/>
  <c r="P203"/>
  <c r="O203"/>
  <c r="N203"/>
  <c r="M203"/>
  <c r="K203"/>
  <c r="J203"/>
  <c r="P202"/>
  <c r="O202"/>
  <c r="N202"/>
  <c r="M202"/>
  <c r="K202"/>
  <c r="J202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M195" s="1"/>
  <c r="BJ4" i="12" s="1"/>
  <c r="L190" i="11"/>
  <c r="L195" s="1"/>
  <c r="BI4" i="12" s="1"/>
  <c r="K190" i="11"/>
  <c r="K195" s="1"/>
  <c r="BH4" i="12" s="1"/>
  <c r="J190" i="11"/>
  <c r="J195" s="1"/>
  <c r="BG4" i="12" s="1"/>
  <c r="P180" i="11"/>
  <c r="O180"/>
  <c r="N180"/>
  <c r="M180"/>
  <c r="L180"/>
  <c r="K180"/>
  <c r="J180"/>
  <c r="P179"/>
  <c r="O179"/>
  <c r="N179"/>
  <c r="M179"/>
  <c r="L179"/>
  <c r="K179"/>
  <c r="J179"/>
  <c r="P178"/>
  <c r="O178"/>
  <c r="N178"/>
  <c r="M178"/>
  <c r="L178"/>
  <c r="K178"/>
  <c r="J178"/>
  <c r="P177"/>
  <c r="O177"/>
  <c r="N177"/>
  <c r="M177"/>
  <c r="L177"/>
  <c r="K177"/>
  <c r="J177"/>
  <c r="P176"/>
  <c r="O176"/>
  <c r="N176"/>
  <c r="M176"/>
  <c r="L176"/>
  <c r="K176"/>
  <c r="J176"/>
  <c r="P175"/>
  <c r="O175"/>
  <c r="N175"/>
  <c r="M175"/>
  <c r="L175"/>
  <c r="K175"/>
  <c r="J175"/>
  <c r="P174"/>
  <c r="O174"/>
  <c r="N174"/>
  <c r="M174"/>
  <c r="L174"/>
  <c r="K174"/>
  <c r="J174"/>
  <c r="P173"/>
  <c r="O173"/>
  <c r="N173"/>
  <c r="M173"/>
  <c r="L173"/>
  <c r="K173"/>
  <c r="J173"/>
  <c r="P172"/>
  <c r="O172"/>
  <c r="N172"/>
  <c r="M172"/>
  <c r="L172"/>
  <c r="K172"/>
  <c r="J172"/>
  <c r="P171"/>
  <c r="O171"/>
  <c r="N171"/>
  <c r="M171"/>
  <c r="M181" s="1"/>
  <c r="BC4" i="12" s="1"/>
  <c r="L171" i="11"/>
  <c r="K171"/>
  <c r="J171"/>
  <c r="U163"/>
  <c r="T163"/>
  <c r="Q163"/>
  <c r="P163"/>
  <c r="O163"/>
  <c r="N163"/>
  <c r="M163"/>
  <c r="L163"/>
  <c r="K163"/>
  <c r="J163"/>
  <c r="U162"/>
  <c r="T162"/>
  <c r="Q162"/>
  <c r="P162"/>
  <c r="O162"/>
  <c r="N162"/>
  <c r="M162"/>
  <c r="L162"/>
  <c r="K162"/>
  <c r="J162"/>
  <c r="U161"/>
  <c r="T161"/>
  <c r="Q161"/>
  <c r="P161"/>
  <c r="O161"/>
  <c r="N161"/>
  <c r="M161"/>
  <c r="L161"/>
  <c r="K161"/>
  <c r="J161"/>
  <c r="U160"/>
  <c r="T160"/>
  <c r="Q160"/>
  <c r="P160"/>
  <c r="O160"/>
  <c r="N160"/>
  <c r="M160"/>
  <c r="L160"/>
  <c r="K160"/>
  <c r="J160"/>
  <c r="U159"/>
  <c r="T159"/>
  <c r="Q159"/>
  <c r="P159"/>
  <c r="O159"/>
  <c r="N159"/>
  <c r="M159"/>
  <c r="L159"/>
  <c r="K159"/>
  <c r="J159"/>
  <c r="U158"/>
  <c r="T158"/>
  <c r="Q158"/>
  <c r="P158"/>
  <c r="O158"/>
  <c r="N158"/>
  <c r="M158"/>
  <c r="L158"/>
  <c r="K158"/>
  <c r="J158"/>
  <c r="U157"/>
  <c r="T157"/>
  <c r="Q157"/>
  <c r="P157"/>
  <c r="O157"/>
  <c r="N157"/>
  <c r="M157"/>
  <c r="L157"/>
  <c r="K157"/>
  <c r="J157"/>
  <c r="U156"/>
  <c r="T156"/>
  <c r="Q156"/>
  <c r="P156"/>
  <c r="O156"/>
  <c r="N156"/>
  <c r="M156"/>
  <c r="L156"/>
  <c r="K156"/>
  <c r="J156"/>
  <c r="U155"/>
  <c r="T155"/>
  <c r="Q155"/>
  <c r="P155"/>
  <c r="O155"/>
  <c r="N155"/>
  <c r="M155"/>
  <c r="L155"/>
  <c r="K155"/>
  <c r="J155"/>
  <c r="U154"/>
  <c r="T154"/>
  <c r="T164" s="1"/>
  <c r="BR4" i="12" s="1"/>
  <c r="Q154" i="11"/>
  <c r="Q164" s="1"/>
  <c r="AX4" i="12" s="1"/>
  <c r="P154" i="11"/>
  <c r="O154"/>
  <c r="N154"/>
  <c r="N164" s="1"/>
  <c r="AU4" i="12" s="1"/>
  <c r="M154" i="11"/>
  <c r="M164" s="1"/>
  <c r="AT4" i="12" s="1"/>
  <c r="L154" i="11"/>
  <c r="K154"/>
  <c r="J154"/>
  <c r="J164" s="1"/>
  <c r="P147"/>
  <c r="O147"/>
  <c r="N147"/>
  <c r="M147"/>
  <c r="L147"/>
  <c r="K147"/>
  <c r="J147"/>
  <c r="P146"/>
  <c r="O146"/>
  <c r="N146"/>
  <c r="M146"/>
  <c r="L146"/>
  <c r="K146"/>
  <c r="J146"/>
  <c r="P145"/>
  <c r="O145"/>
  <c r="N145"/>
  <c r="M145"/>
  <c r="L145"/>
  <c r="K145"/>
  <c r="J145"/>
  <c r="P144"/>
  <c r="O144"/>
  <c r="N144"/>
  <c r="M144"/>
  <c r="M148" s="1"/>
  <c r="AM4" i="12" s="1"/>
  <c r="L144" i="11"/>
  <c r="K144"/>
  <c r="J144"/>
  <c r="P143"/>
  <c r="P148" s="1"/>
  <c r="O143"/>
  <c r="N143"/>
  <c r="M143"/>
  <c r="L143"/>
  <c r="L148" s="1"/>
  <c r="AL4" i="12" s="1"/>
  <c r="K143" i="11"/>
  <c r="J143"/>
  <c r="T135"/>
  <c r="S135"/>
  <c r="R135"/>
  <c r="Q135"/>
  <c r="P135"/>
  <c r="O135"/>
  <c r="L135"/>
  <c r="K135"/>
  <c r="J135"/>
  <c r="T134"/>
  <c r="S134"/>
  <c r="R134"/>
  <c r="Q134"/>
  <c r="P134"/>
  <c r="O134"/>
  <c r="L134"/>
  <c r="K134"/>
  <c r="J134"/>
  <c r="T133"/>
  <c r="S133"/>
  <c r="R133"/>
  <c r="Q133"/>
  <c r="P133"/>
  <c r="O133"/>
  <c r="L133"/>
  <c r="K133"/>
  <c r="J133"/>
  <c r="T132"/>
  <c r="S132"/>
  <c r="R132"/>
  <c r="Q132"/>
  <c r="P132"/>
  <c r="O132"/>
  <c r="L132"/>
  <c r="K132"/>
  <c r="J132"/>
  <c r="T131"/>
  <c r="S131"/>
  <c r="S136" s="1"/>
  <c r="R131"/>
  <c r="Q131"/>
  <c r="P131"/>
  <c r="O131"/>
  <c r="O136" s="1"/>
  <c r="L131"/>
  <c r="K131"/>
  <c r="J131"/>
  <c r="W122"/>
  <c r="V122"/>
  <c r="U122"/>
  <c r="T122"/>
  <c r="P122"/>
  <c r="O122"/>
  <c r="N122"/>
  <c r="M122"/>
  <c r="L122"/>
  <c r="K122"/>
  <c r="J122"/>
  <c r="W121"/>
  <c r="V121"/>
  <c r="U121"/>
  <c r="T121"/>
  <c r="P121"/>
  <c r="O121"/>
  <c r="N121"/>
  <c r="M121"/>
  <c r="L121"/>
  <c r="K121"/>
  <c r="J121"/>
  <c r="W120"/>
  <c r="V120"/>
  <c r="U120"/>
  <c r="T120"/>
  <c r="P120"/>
  <c r="O120"/>
  <c r="N120"/>
  <c r="M120"/>
  <c r="L120"/>
  <c r="K120"/>
  <c r="J120"/>
  <c r="W119"/>
  <c r="V119"/>
  <c r="U119"/>
  <c r="T119"/>
  <c r="P119"/>
  <c r="O119"/>
  <c r="N119"/>
  <c r="M119"/>
  <c r="L119"/>
  <c r="K119"/>
  <c r="J119"/>
  <c r="W118"/>
  <c r="V118"/>
  <c r="U118"/>
  <c r="T118"/>
  <c r="P118"/>
  <c r="O118"/>
  <c r="N118"/>
  <c r="M118"/>
  <c r="L118"/>
  <c r="K118"/>
  <c r="J118"/>
  <c r="W117"/>
  <c r="V117"/>
  <c r="U117"/>
  <c r="T117"/>
  <c r="P117"/>
  <c r="O117"/>
  <c r="N117"/>
  <c r="M117"/>
  <c r="L117"/>
  <c r="K117"/>
  <c r="J117"/>
  <c r="W116"/>
  <c r="V116"/>
  <c r="U116"/>
  <c r="T116"/>
  <c r="P116"/>
  <c r="O116"/>
  <c r="N116"/>
  <c r="M116"/>
  <c r="L116"/>
  <c r="K116"/>
  <c r="J116"/>
  <c r="W115"/>
  <c r="V115"/>
  <c r="U115"/>
  <c r="T115"/>
  <c r="P115"/>
  <c r="O115"/>
  <c r="N115"/>
  <c r="M115"/>
  <c r="L115"/>
  <c r="K115"/>
  <c r="J115"/>
  <c r="W114"/>
  <c r="V114"/>
  <c r="U114"/>
  <c r="T114"/>
  <c r="P114"/>
  <c r="O114"/>
  <c r="N114"/>
  <c r="M114"/>
  <c r="L114"/>
  <c r="K114"/>
  <c r="J114"/>
  <c r="W113"/>
  <c r="V113"/>
  <c r="U113"/>
  <c r="T113"/>
  <c r="P113"/>
  <c r="O113"/>
  <c r="N113"/>
  <c r="M113"/>
  <c r="L113"/>
  <c r="K113"/>
  <c r="J113"/>
  <c r="W112"/>
  <c r="V112"/>
  <c r="U112"/>
  <c r="T112"/>
  <c r="P112"/>
  <c r="O112"/>
  <c r="N112"/>
  <c r="M112"/>
  <c r="L112"/>
  <c r="K112"/>
  <c r="J112"/>
  <c r="W111"/>
  <c r="W123" s="1"/>
  <c r="V111"/>
  <c r="V123" s="1"/>
  <c r="U111"/>
  <c r="U123" s="1"/>
  <c r="T111"/>
  <c r="T123" s="1"/>
  <c r="P111"/>
  <c r="O111"/>
  <c r="N111"/>
  <c r="M111"/>
  <c r="M123" s="1"/>
  <c r="AB4" i="12" s="1"/>
  <c r="L111" i="11"/>
  <c r="K111"/>
  <c r="J111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AC92"/>
  <c r="AC104" s="1"/>
  <c r="W4" i="12" s="1"/>
  <c r="AB92" i="11"/>
  <c r="AB104" s="1"/>
  <c r="V4" i="12" s="1"/>
  <c r="AA92" i="11"/>
  <c r="AA104" s="1"/>
  <c r="U4" i="12" s="1"/>
  <c r="Z92" i="11"/>
  <c r="Z104" s="1"/>
  <c r="T4" i="12" s="1"/>
  <c r="Y92" i="11"/>
  <c r="Y104" s="1"/>
  <c r="S4" i="12" s="1"/>
  <c r="X92" i="11"/>
  <c r="X104" s="1"/>
  <c r="R4" i="12" s="1"/>
  <c r="W92" i="11"/>
  <c r="W104" s="1"/>
  <c r="Q4" i="12" s="1"/>
  <c r="V92" i="11"/>
  <c r="V104" s="1"/>
  <c r="P4" i="12" s="1"/>
  <c r="U92" i="11"/>
  <c r="U104" s="1"/>
  <c r="O4" i="12" s="1"/>
  <c r="T92" i="11"/>
  <c r="T104" s="1"/>
  <c r="N4" i="12" s="1"/>
  <c r="S92" i="11"/>
  <c r="S104" s="1"/>
  <c r="M4" i="12" s="1"/>
  <c r="R92" i="11"/>
  <c r="R104" s="1"/>
  <c r="L4" i="12" s="1"/>
  <c r="Q92" i="11"/>
  <c r="Q104" s="1"/>
  <c r="K4" i="12" s="1"/>
  <c r="P92" i="11"/>
  <c r="P104" s="1"/>
  <c r="J4" i="12" s="1"/>
  <c r="O92" i="11"/>
  <c r="O104" s="1"/>
  <c r="I4" i="12" s="1"/>
  <c r="N92" i="11"/>
  <c r="N104" s="1"/>
  <c r="H4" i="12" s="1"/>
  <c r="M92" i="11"/>
  <c r="M104" s="1"/>
  <c r="G4" i="12" s="1"/>
  <c r="L92" i="11"/>
  <c r="L104" s="1"/>
  <c r="F4" i="12" s="1"/>
  <c r="K92" i="11"/>
  <c r="K104" s="1"/>
  <c r="E4" i="12" s="1"/>
  <c r="J92" i="11"/>
  <c r="J104" s="1"/>
  <c r="D4" i="12" s="1"/>
  <c r="B59" i="11"/>
  <c r="B46"/>
  <c r="B47" s="1"/>
  <c r="B48" s="1"/>
  <c r="B49" s="1"/>
  <c r="B50" s="1"/>
  <c r="B51" s="1"/>
  <c r="B52" s="1"/>
  <c r="B53" s="1"/>
  <c r="B54" s="1"/>
  <c r="B38"/>
  <c r="B39" s="1"/>
  <c r="B40" s="1"/>
  <c r="B15"/>
  <c r="B16" s="1"/>
  <c r="B17" s="1"/>
  <c r="B18" s="1"/>
  <c r="B19" s="1"/>
  <c r="B20" s="1"/>
  <c r="B21" s="1"/>
  <c r="B22" s="1"/>
  <c r="B23" s="1"/>
  <c r="B24" s="1"/>
  <c r="B25" s="1"/>
  <c r="O247" i="10"/>
  <c r="N247"/>
  <c r="U242"/>
  <c r="T242"/>
  <c r="S242"/>
  <c r="R242"/>
  <c r="Q242"/>
  <c r="P242"/>
  <c r="O242"/>
  <c r="N242"/>
  <c r="M231"/>
  <c r="L231"/>
  <c r="K231"/>
  <c r="J231"/>
  <c r="M230"/>
  <c r="L230"/>
  <c r="K230"/>
  <c r="J230"/>
  <c r="M229"/>
  <c r="M232" s="1"/>
  <c r="L229"/>
  <c r="L232" s="1"/>
  <c r="K229"/>
  <c r="K232" s="1"/>
  <c r="J229"/>
  <c r="J232" s="1"/>
  <c r="N220"/>
  <c r="M220"/>
  <c r="L220"/>
  <c r="K220"/>
  <c r="J220"/>
  <c r="N219"/>
  <c r="M219"/>
  <c r="L219"/>
  <c r="K219"/>
  <c r="J219"/>
  <c r="N218"/>
  <c r="M218"/>
  <c r="L218"/>
  <c r="K218"/>
  <c r="J218"/>
  <c r="N217"/>
  <c r="M217"/>
  <c r="L217"/>
  <c r="K217"/>
  <c r="J217"/>
  <c r="N216"/>
  <c r="M216"/>
  <c r="L216"/>
  <c r="K216"/>
  <c r="J216"/>
  <c r="P206"/>
  <c r="O206"/>
  <c r="N206"/>
  <c r="M206"/>
  <c r="K206"/>
  <c r="J206"/>
  <c r="P205"/>
  <c r="O205"/>
  <c r="N205"/>
  <c r="M205"/>
  <c r="K205"/>
  <c r="J205"/>
  <c r="P204"/>
  <c r="O204"/>
  <c r="N204"/>
  <c r="M204"/>
  <c r="K204"/>
  <c r="J204"/>
  <c r="P203"/>
  <c r="O203"/>
  <c r="N203"/>
  <c r="M203"/>
  <c r="K203"/>
  <c r="J203"/>
  <c r="P202"/>
  <c r="O202"/>
  <c r="N202"/>
  <c r="M202"/>
  <c r="M207" s="1"/>
  <c r="BO3" i="12" s="1"/>
  <c r="K202" i="10"/>
  <c r="J202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M195" s="1"/>
  <c r="BJ3" i="12" s="1"/>
  <c r="L190" i="10"/>
  <c r="L195" s="1"/>
  <c r="BI3" i="12" s="1"/>
  <c r="K190" i="10"/>
  <c r="K195" s="1"/>
  <c r="BH3" i="12" s="1"/>
  <c r="J190" i="10"/>
  <c r="J195" s="1"/>
  <c r="BG3" i="12" s="1"/>
  <c r="P180" i="10"/>
  <c r="O180"/>
  <c r="N180"/>
  <c r="M180"/>
  <c r="L180"/>
  <c r="K180"/>
  <c r="J180"/>
  <c r="P179"/>
  <c r="O179"/>
  <c r="N179"/>
  <c r="M179"/>
  <c r="L179"/>
  <c r="K179"/>
  <c r="J179"/>
  <c r="P178"/>
  <c r="O178"/>
  <c r="N178"/>
  <c r="M178"/>
  <c r="L178"/>
  <c r="K178"/>
  <c r="J178"/>
  <c r="P177"/>
  <c r="O177"/>
  <c r="N177"/>
  <c r="M177"/>
  <c r="L177"/>
  <c r="K177"/>
  <c r="J177"/>
  <c r="P176"/>
  <c r="O176"/>
  <c r="N176"/>
  <c r="M176"/>
  <c r="L176"/>
  <c r="K176"/>
  <c r="J176"/>
  <c r="P175"/>
  <c r="O175"/>
  <c r="N175"/>
  <c r="M175"/>
  <c r="L175"/>
  <c r="K175"/>
  <c r="J175"/>
  <c r="P174"/>
  <c r="O174"/>
  <c r="N174"/>
  <c r="M174"/>
  <c r="L174"/>
  <c r="K174"/>
  <c r="J174"/>
  <c r="P173"/>
  <c r="O173"/>
  <c r="N173"/>
  <c r="M173"/>
  <c r="L173"/>
  <c r="K173"/>
  <c r="J173"/>
  <c r="P172"/>
  <c r="O172"/>
  <c r="N172"/>
  <c r="M172"/>
  <c r="L172"/>
  <c r="K172"/>
  <c r="J172"/>
  <c r="P171"/>
  <c r="O171"/>
  <c r="N171"/>
  <c r="M171"/>
  <c r="L171"/>
  <c r="K171"/>
  <c r="J171"/>
  <c r="U163"/>
  <c r="T163"/>
  <c r="Q163"/>
  <c r="P163"/>
  <c r="O163"/>
  <c r="N163"/>
  <c r="M163"/>
  <c r="L163"/>
  <c r="K163"/>
  <c r="J163"/>
  <c r="U162"/>
  <c r="T162"/>
  <c r="Q162"/>
  <c r="P162"/>
  <c r="O162"/>
  <c r="N162"/>
  <c r="M162"/>
  <c r="L162"/>
  <c r="K162"/>
  <c r="J162"/>
  <c r="U161"/>
  <c r="T161"/>
  <c r="Q161"/>
  <c r="P161"/>
  <c r="O161"/>
  <c r="N161"/>
  <c r="M161"/>
  <c r="L161"/>
  <c r="K161"/>
  <c r="J161"/>
  <c r="U160"/>
  <c r="T160"/>
  <c r="Q160"/>
  <c r="P160"/>
  <c r="O160"/>
  <c r="N160"/>
  <c r="M160"/>
  <c r="L160"/>
  <c r="K160"/>
  <c r="J160"/>
  <c r="U159"/>
  <c r="T159"/>
  <c r="Q159"/>
  <c r="P159"/>
  <c r="O159"/>
  <c r="N159"/>
  <c r="M159"/>
  <c r="L159"/>
  <c r="K159"/>
  <c r="J159"/>
  <c r="U158"/>
  <c r="T158"/>
  <c r="Q158"/>
  <c r="P158"/>
  <c r="O158"/>
  <c r="N158"/>
  <c r="M158"/>
  <c r="L158"/>
  <c r="K158"/>
  <c r="J158"/>
  <c r="U157"/>
  <c r="T157"/>
  <c r="Q157"/>
  <c r="P157"/>
  <c r="O157"/>
  <c r="N157"/>
  <c r="M157"/>
  <c r="L157"/>
  <c r="K157"/>
  <c r="J157"/>
  <c r="U156"/>
  <c r="T156"/>
  <c r="Q156"/>
  <c r="P156"/>
  <c r="O156"/>
  <c r="N156"/>
  <c r="M156"/>
  <c r="L156"/>
  <c r="K156"/>
  <c r="J156"/>
  <c r="U155"/>
  <c r="T155"/>
  <c r="Q155"/>
  <c r="P155"/>
  <c r="O155"/>
  <c r="N155"/>
  <c r="M155"/>
  <c r="L155"/>
  <c r="K155"/>
  <c r="J155"/>
  <c r="U154"/>
  <c r="U164" s="1"/>
  <c r="BS3" i="12" s="1"/>
  <c r="T154" i="10"/>
  <c r="T164" s="1"/>
  <c r="BR3" i="12" s="1"/>
  <c r="Q154" i="10"/>
  <c r="P154"/>
  <c r="O154"/>
  <c r="O164" s="1"/>
  <c r="AV3" i="12" s="1"/>
  <c r="N154" i="10"/>
  <c r="N164" s="1"/>
  <c r="AU3" i="12" s="1"/>
  <c r="M154" i="10"/>
  <c r="L154"/>
  <c r="K154"/>
  <c r="K164" s="1"/>
  <c r="AR3" i="12" s="1"/>
  <c r="J154" i="10"/>
  <c r="J164" s="1"/>
  <c r="AQ3" i="12" s="1"/>
  <c r="P147" i="10"/>
  <c r="O147"/>
  <c r="N147"/>
  <c r="M147"/>
  <c r="L147"/>
  <c r="K147"/>
  <c r="J147"/>
  <c r="P146"/>
  <c r="O146"/>
  <c r="N146"/>
  <c r="M146"/>
  <c r="L146"/>
  <c r="K146"/>
  <c r="J146"/>
  <c r="P145"/>
  <c r="O145"/>
  <c r="N145"/>
  <c r="M145"/>
  <c r="L145"/>
  <c r="K145"/>
  <c r="J145"/>
  <c r="P144"/>
  <c r="O144"/>
  <c r="N144"/>
  <c r="M144"/>
  <c r="L144"/>
  <c r="K144"/>
  <c r="J144"/>
  <c r="P143"/>
  <c r="O143"/>
  <c r="N143"/>
  <c r="N148" s="1"/>
  <c r="AN3" i="12" s="1"/>
  <c r="M143" i="10"/>
  <c r="L143"/>
  <c r="K143"/>
  <c r="J143"/>
  <c r="J148" s="1"/>
  <c r="AJ3" i="12" s="1"/>
  <c r="T135" i="10"/>
  <c r="S135"/>
  <c r="R135"/>
  <c r="Q135"/>
  <c r="P135"/>
  <c r="O135"/>
  <c r="L135"/>
  <c r="K135"/>
  <c r="J135"/>
  <c r="T134"/>
  <c r="S134"/>
  <c r="R134"/>
  <c r="Q134"/>
  <c r="P134"/>
  <c r="O134"/>
  <c r="L134"/>
  <c r="K134"/>
  <c r="J134"/>
  <c r="T133"/>
  <c r="S133"/>
  <c r="R133"/>
  <c r="Q133"/>
  <c r="P133"/>
  <c r="O133"/>
  <c r="L133"/>
  <c r="K133"/>
  <c r="J133"/>
  <c r="T132"/>
  <c r="T136" s="1"/>
  <c r="S132"/>
  <c r="R132"/>
  <c r="Q132"/>
  <c r="P132"/>
  <c r="P136" s="1"/>
  <c r="O132"/>
  <c r="L132"/>
  <c r="K132"/>
  <c r="J132"/>
  <c r="J136" s="1"/>
  <c r="T131"/>
  <c r="S131"/>
  <c r="R131"/>
  <c r="Q131"/>
  <c r="Q136" s="1"/>
  <c r="P131"/>
  <c r="O131"/>
  <c r="L131"/>
  <c r="K131"/>
  <c r="K136" s="1"/>
  <c r="J131"/>
  <c r="W122"/>
  <c r="V122"/>
  <c r="U122"/>
  <c r="T122"/>
  <c r="P122"/>
  <c r="O122"/>
  <c r="N122"/>
  <c r="M122"/>
  <c r="L122"/>
  <c r="K122"/>
  <c r="J122"/>
  <c r="W121"/>
  <c r="V121"/>
  <c r="U121"/>
  <c r="T121"/>
  <c r="P121"/>
  <c r="O121"/>
  <c r="N121"/>
  <c r="M121"/>
  <c r="L121"/>
  <c r="K121"/>
  <c r="J121"/>
  <c r="W120"/>
  <c r="V120"/>
  <c r="U120"/>
  <c r="T120"/>
  <c r="P120"/>
  <c r="O120"/>
  <c r="N120"/>
  <c r="M120"/>
  <c r="L120"/>
  <c r="K120"/>
  <c r="J120"/>
  <c r="W119"/>
  <c r="V119"/>
  <c r="U119"/>
  <c r="T119"/>
  <c r="P119"/>
  <c r="O119"/>
  <c r="N119"/>
  <c r="M119"/>
  <c r="L119"/>
  <c r="K119"/>
  <c r="J119"/>
  <c r="W118"/>
  <c r="V118"/>
  <c r="U118"/>
  <c r="T118"/>
  <c r="P118"/>
  <c r="O118"/>
  <c r="N118"/>
  <c r="M118"/>
  <c r="L118"/>
  <c r="K118"/>
  <c r="J118"/>
  <c r="W117"/>
  <c r="V117"/>
  <c r="U117"/>
  <c r="T117"/>
  <c r="P117"/>
  <c r="O117"/>
  <c r="N117"/>
  <c r="M117"/>
  <c r="L117"/>
  <c r="K117"/>
  <c r="J117"/>
  <c r="W116"/>
  <c r="V116"/>
  <c r="U116"/>
  <c r="T116"/>
  <c r="P116"/>
  <c r="O116"/>
  <c r="N116"/>
  <c r="M116"/>
  <c r="L116"/>
  <c r="K116"/>
  <c r="J116"/>
  <c r="W115"/>
  <c r="V115"/>
  <c r="U115"/>
  <c r="T115"/>
  <c r="P115"/>
  <c r="O115"/>
  <c r="N115"/>
  <c r="M115"/>
  <c r="L115"/>
  <c r="K115"/>
  <c r="J115"/>
  <c r="W114"/>
  <c r="V114"/>
  <c r="U114"/>
  <c r="T114"/>
  <c r="P114"/>
  <c r="O114"/>
  <c r="N114"/>
  <c r="M114"/>
  <c r="L114"/>
  <c r="K114"/>
  <c r="J114"/>
  <c r="W113"/>
  <c r="V113"/>
  <c r="U113"/>
  <c r="T113"/>
  <c r="P113"/>
  <c r="O113"/>
  <c r="N113"/>
  <c r="M113"/>
  <c r="L113"/>
  <c r="K113"/>
  <c r="J113"/>
  <c r="W112"/>
  <c r="V112"/>
  <c r="U112"/>
  <c r="T112"/>
  <c r="P112"/>
  <c r="O112"/>
  <c r="N112"/>
  <c r="M112"/>
  <c r="L112"/>
  <c r="K112"/>
  <c r="J112"/>
  <c r="W111"/>
  <c r="W123" s="1"/>
  <c r="V111"/>
  <c r="V123" s="1"/>
  <c r="U111"/>
  <c r="U123" s="1"/>
  <c r="T111"/>
  <c r="T123" s="1"/>
  <c r="P111"/>
  <c r="O111"/>
  <c r="O123" s="1"/>
  <c r="AD3" i="12" s="1"/>
  <c r="N111" i="10"/>
  <c r="M111"/>
  <c r="L111"/>
  <c r="K111"/>
  <c r="K123" s="1"/>
  <c r="Z3" i="12" s="1"/>
  <c r="J111" i="10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AC92"/>
  <c r="AC104" s="1"/>
  <c r="W3" i="12" s="1"/>
  <c r="AB92" i="10"/>
  <c r="AB104" s="1"/>
  <c r="V3" i="12" s="1"/>
  <c r="AA92" i="10"/>
  <c r="AA104" s="1"/>
  <c r="U3" i="12" s="1"/>
  <c r="Z92" i="10"/>
  <c r="Z104" s="1"/>
  <c r="T3" i="12" s="1"/>
  <c r="Y92" i="10"/>
  <c r="Y104" s="1"/>
  <c r="S3" i="12" s="1"/>
  <c r="X92" i="10"/>
  <c r="X104" s="1"/>
  <c r="R3" i="12" s="1"/>
  <c r="W92" i="10"/>
  <c r="V92"/>
  <c r="V104" s="1"/>
  <c r="P3" i="12" s="1"/>
  <c r="U92" i="10"/>
  <c r="T92"/>
  <c r="T104" s="1"/>
  <c r="N3" i="12" s="1"/>
  <c r="S92" i="10"/>
  <c r="S104" s="1"/>
  <c r="M3" i="12" s="1"/>
  <c r="R92" i="10"/>
  <c r="R104" s="1"/>
  <c r="L3" i="12" s="1"/>
  <c r="Q92" i="10"/>
  <c r="Q104" s="1"/>
  <c r="K3" i="12" s="1"/>
  <c r="P92" i="10"/>
  <c r="P104" s="1"/>
  <c r="J3" i="12" s="1"/>
  <c r="O92" i="10"/>
  <c r="O104" s="1"/>
  <c r="I3" i="12" s="1"/>
  <c r="N92" i="10"/>
  <c r="N104" s="1"/>
  <c r="H3" i="12" s="1"/>
  <c r="M92" i="10"/>
  <c r="M104" s="1"/>
  <c r="G3" i="12" s="1"/>
  <c r="L92" i="10"/>
  <c r="L104" s="1"/>
  <c r="F3" i="12" s="1"/>
  <c r="K92" i="10"/>
  <c r="K104" s="1"/>
  <c r="E3" i="12" s="1"/>
  <c r="J92" i="10"/>
  <c r="J104" s="1"/>
  <c r="D3" i="12" s="1"/>
  <c r="B59" i="10"/>
  <c r="B46"/>
  <c r="B47" s="1"/>
  <c r="B48" s="1"/>
  <c r="B49" s="1"/>
  <c r="B50" s="1"/>
  <c r="B51" s="1"/>
  <c r="B52" s="1"/>
  <c r="B53" s="1"/>
  <c r="B54" s="1"/>
  <c r="B38"/>
  <c r="B39" s="1"/>
  <c r="B40" s="1"/>
  <c r="B17"/>
  <c r="B18" s="1"/>
  <c r="B19" s="1"/>
  <c r="B20" s="1"/>
  <c r="B21" s="1"/>
  <c r="B22" s="1"/>
  <c r="B23" s="1"/>
  <c r="B24" s="1"/>
  <c r="B25" s="1"/>
  <c r="B15"/>
  <c r="B16" s="1"/>
  <c r="Z5" i="12" l="1"/>
  <c r="Z11"/>
  <c r="U5"/>
  <c r="U11"/>
  <c r="AR5"/>
  <c r="BJ11"/>
  <c r="BJ5"/>
  <c r="T11"/>
  <c r="T5"/>
  <c r="J123" i="10"/>
  <c r="Y3" i="12" s="1"/>
  <c r="N123" i="10"/>
  <c r="AC3" i="12" s="1"/>
  <c r="AU11"/>
  <c r="AU5"/>
  <c r="BR11"/>
  <c r="BR5"/>
  <c r="J181" i="10"/>
  <c r="AZ3" i="12" s="1"/>
  <c r="N181" i="10"/>
  <c r="BD3" i="12" s="1"/>
  <c r="K181" i="10"/>
  <c r="BA3" i="12" s="1"/>
  <c r="O181" i="10"/>
  <c r="BE3" i="12" s="1"/>
  <c r="L181" i="10"/>
  <c r="BB3" i="12" s="1"/>
  <c r="P181" i="10"/>
  <c r="BI11" i="12"/>
  <c r="BI5"/>
  <c r="M221" i="10"/>
  <c r="J123" i="11"/>
  <c r="N123"/>
  <c r="AC4" i="12" s="1"/>
  <c r="AQ4"/>
  <c r="AQ11" s="1"/>
  <c r="J181" i="11"/>
  <c r="N181"/>
  <c r="BD4" i="12" s="1"/>
  <c r="L181" i="11"/>
  <c r="BB4" i="12" s="1"/>
  <c r="P181" i="11"/>
  <c r="V11" i="12"/>
  <c r="V5"/>
  <c r="L123" i="10"/>
  <c r="AA3" i="12" s="1"/>
  <c r="P123" i="10"/>
  <c r="L136"/>
  <c r="R136"/>
  <c r="K148"/>
  <c r="AK3" i="12" s="1"/>
  <c r="O148" i="10"/>
  <c r="AO3" i="12" s="1"/>
  <c r="L164" i="10"/>
  <c r="AS3" i="12" s="1"/>
  <c r="P164" i="10"/>
  <c r="AW3" i="12" s="1"/>
  <c r="BG5"/>
  <c r="BG11"/>
  <c r="J207" i="10"/>
  <c r="BL3" i="12" s="1"/>
  <c r="N207" i="10"/>
  <c r="BP3" i="12" s="1"/>
  <c r="J221" i="10"/>
  <c r="N221"/>
  <c r="K123" i="11"/>
  <c r="Z4" i="12" s="1"/>
  <c r="O123" i="11"/>
  <c r="AD4" i="12" s="1"/>
  <c r="AD5" s="1"/>
  <c r="J136" i="11"/>
  <c r="P136"/>
  <c r="T136"/>
  <c r="J148"/>
  <c r="N148"/>
  <c r="AN4" i="12" s="1"/>
  <c r="AN11" s="1"/>
  <c r="K164" i="11"/>
  <c r="AR4" i="12" s="1"/>
  <c r="AR11" s="1"/>
  <c r="O164" i="11"/>
  <c r="AV4" i="12" s="1"/>
  <c r="AV11" s="1"/>
  <c r="U164" i="11"/>
  <c r="BS4" i="12" s="1"/>
  <c r="BS5" s="1"/>
  <c r="K181" i="11"/>
  <c r="BA4" i="12" s="1"/>
  <c r="O181" i="11"/>
  <c r="BE4" i="12" s="1"/>
  <c r="M207" i="11"/>
  <c r="BO4" i="12" s="1"/>
  <c r="BO5" s="1"/>
  <c r="J221" i="11"/>
  <c r="N221"/>
  <c r="J222" s="1"/>
  <c r="S11" i="12"/>
  <c r="S5"/>
  <c r="W5"/>
  <c r="W11"/>
  <c r="M123" i="10"/>
  <c r="AB3" i="12" s="1"/>
  <c r="O136" i="10"/>
  <c r="O137" s="1"/>
  <c r="S136"/>
  <c r="L148"/>
  <c r="AL3" i="12" s="1"/>
  <c r="P148" i="10"/>
  <c r="M148"/>
  <c r="AM3" i="12" s="1"/>
  <c r="M164" i="10"/>
  <c r="AT3" i="12" s="1"/>
  <c r="Q164" i="10"/>
  <c r="AX3" i="12" s="1"/>
  <c r="M181" i="10"/>
  <c r="BC3" i="12" s="1"/>
  <c r="BH5"/>
  <c r="BH11"/>
  <c r="K207" i="10"/>
  <c r="BM3" i="12" s="1"/>
  <c r="O207" i="10"/>
  <c r="BQ3" i="12" s="1"/>
  <c r="L207" i="10"/>
  <c r="BN3" i="12" s="1"/>
  <c r="P207" i="10"/>
  <c r="L221"/>
  <c r="K221"/>
  <c r="L123" i="11"/>
  <c r="AA4" i="12" s="1"/>
  <c r="P123" i="11"/>
  <c r="L136"/>
  <c r="R136"/>
  <c r="K136"/>
  <c r="Q136"/>
  <c r="K148"/>
  <c r="AK4" i="12" s="1"/>
  <c r="O148" i="11"/>
  <c r="AO4" i="12" s="1"/>
  <c r="L164" i="11"/>
  <c r="AS4" i="12" s="1"/>
  <c r="P164" i="11"/>
  <c r="AW4" i="12" s="1"/>
  <c r="J207" i="11"/>
  <c r="BL4" i="12" s="1"/>
  <c r="N207" i="11"/>
  <c r="BP4" i="12" s="1"/>
  <c r="K207" i="11"/>
  <c r="BM4" i="12" s="1"/>
  <c r="O207" i="11"/>
  <c r="BQ4" i="12" s="1"/>
  <c r="L207" i="11"/>
  <c r="BN4" i="12" s="1"/>
  <c r="P207" i="11"/>
  <c r="L221"/>
  <c r="K221"/>
  <c r="W104" i="10"/>
  <c r="Q3" i="12" s="1"/>
  <c r="U104" i="10"/>
  <c r="J105" i="11"/>
  <c r="C4" i="12" s="1"/>
  <c r="J196" i="11"/>
  <c r="BF4" i="12" s="1"/>
  <c r="O137" i="11"/>
  <c r="J137" i="10"/>
  <c r="J196"/>
  <c r="BF3" i="12" s="1"/>
  <c r="J222" i="10" l="1"/>
  <c r="AD11" i="12"/>
  <c r="AA5"/>
  <c r="AA11"/>
  <c r="AB11"/>
  <c r="AB5"/>
  <c r="AC5"/>
  <c r="AC11"/>
  <c r="BN5"/>
  <c r="BN11"/>
  <c r="BL11"/>
  <c r="BL5"/>
  <c r="J182" i="11"/>
  <c r="AY4" i="12" s="1"/>
  <c r="AZ4"/>
  <c r="AZ11" s="1"/>
  <c r="BD11"/>
  <c r="BD5"/>
  <c r="AV5"/>
  <c r="J182" i="10"/>
  <c r="AY3" i="12" s="1"/>
  <c r="J208" i="11"/>
  <c r="BK4" i="12" s="1"/>
  <c r="BQ11"/>
  <c r="BQ5"/>
  <c r="AO11"/>
  <c r="AO5"/>
  <c r="BB11"/>
  <c r="BB5"/>
  <c r="BM11"/>
  <c r="BM5"/>
  <c r="AX5"/>
  <c r="AX11"/>
  <c r="AL11"/>
  <c r="AL5"/>
  <c r="J137" i="11"/>
  <c r="AK5" i="12"/>
  <c r="AK11"/>
  <c r="J165" i="11"/>
  <c r="AP4" i="12" s="1"/>
  <c r="BE11"/>
  <c r="BE5"/>
  <c r="AQ5"/>
  <c r="BS11"/>
  <c r="BO11"/>
  <c r="AN5"/>
  <c r="AM5"/>
  <c r="AM11"/>
  <c r="AS5"/>
  <c r="AS11"/>
  <c r="J124" i="11"/>
  <c r="Y4" i="12"/>
  <c r="Y11" s="1"/>
  <c r="J208" i="10"/>
  <c r="BK3" i="12" s="1"/>
  <c r="BC5"/>
  <c r="BC11"/>
  <c r="BF5"/>
  <c r="BF11"/>
  <c r="BF12" s="1"/>
  <c r="J165" i="10"/>
  <c r="AP3" i="12" s="1"/>
  <c r="J149" i="10"/>
  <c r="AI3" i="12" s="1"/>
  <c r="J124" i="10"/>
  <c r="X3" i="12" s="1"/>
  <c r="AT5"/>
  <c r="AT11"/>
  <c r="J149" i="11"/>
  <c r="AI4" i="12" s="1"/>
  <c r="AJ4"/>
  <c r="BP5"/>
  <c r="BP11"/>
  <c r="AW11"/>
  <c r="AW5"/>
  <c r="BA5"/>
  <c r="BA11"/>
  <c r="J105" i="10"/>
  <c r="C3" i="12" s="1"/>
  <c r="O3"/>
  <c r="Y5" l="1"/>
  <c r="BH12"/>
  <c r="AZ5"/>
  <c r="BI12"/>
  <c r="BJ12"/>
  <c r="AP11"/>
  <c r="AX12" s="1"/>
  <c r="AP5"/>
  <c r="BK11"/>
  <c r="BQ12" s="1"/>
  <c r="BK5"/>
  <c r="AJ5"/>
  <c r="AJ11"/>
  <c r="BG12"/>
  <c r="AI5"/>
  <c r="AI11"/>
  <c r="AK12" s="1"/>
  <c r="K239" i="10"/>
  <c r="BT3" i="12" s="1"/>
  <c r="K239" i="11"/>
  <c r="BT4" i="12" s="1"/>
  <c r="X4"/>
  <c r="X11" s="1"/>
  <c r="AY5"/>
  <c r="AY11"/>
  <c r="R2"/>
  <c r="R11" s="1"/>
  <c r="Q2"/>
  <c r="Q11" s="1"/>
  <c r="P2"/>
  <c r="P11" s="1"/>
  <c r="O2"/>
  <c r="O11" s="1"/>
  <c r="N2"/>
  <c r="N11" s="1"/>
  <c r="M2"/>
  <c r="M11" s="1"/>
  <c r="L2"/>
  <c r="L11" s="1"/>
  <c r="K2"/>
  <c r="K11" s="1"/>
  <c r="J2"/>
  <c r="J11" s="1"/>
  <c r="I2"/>
  <c r="I11" s="1"/>
  <c r="H2"/>
  <c r="H11" s="1"/>
  <c r="G2"/>
  <c r="G11" s="1"/>
  <c r="F2"/>
  <c r="F11" s="1"/>
  <c r="E2"/>
  <c r="E11" s="1"/>
  <c r="D2"/>
  <c r="D11" s="1"/>
  <c r="B59" i="5"/>
  <c r="B46"/>
  <c r="B47" s="1"/>
  <c r="B48" s="1"/>
  <c r="B49" s="1"/>
  <c r="B50" s="1"/>
  <c r="B51" s="1"/>
  <c r="B52" s="1"/>
  <c r="B53" s="1"/>
  <c r="B54" s="1"/>
  <c r="B38"/>
  <c r="B39" s="1"/>
  <c r="B40" s="1"/>
  <c r="B15"/>
  <c r="B16" s="1"/>
  <c r="B17" s="1"/>
  <c r="B18" s="1"/>
  <c r="B19" s="1"/>
  <c r="B20" s="1"/>
  <c r="B21" s="1"/>
  <c r="B22" s="1"/>
  <c r="B23" s="1"/>
  <c r="B24" s="1"/>
  <c r="B25" s="1"/>
  <c r="X5" i="12" l="1"/>
  <c r="AY12"/>
  <c r="BO12"/>
  <c r="AL12"/>
  <c r="BP12"/>
  <c r="BC12"/>
  <c r="BN12"/>
  <c r="BL12"/>
  <c r="BA12"/>
  <c r="BB12"/>
  <c r="AJ12"/>
  <c r="Y12"/>
  <c r="AD12"/>
  <c r="AB12"/>
  <c r="AC12"/>
  <c r="AA12"/>
  <c r="Z12"/>
  <c r="BT5"/>
  <c r="BT11"/>
  <c r="AN12"/>
  <c r="AI12"/>
  <c r="BD12"/>
  <c r="BE12"/>
  <c r="AP12"/>
  <c r="AV12"/>
  <c r="AU12"/>
  <c r="BR12"/>
  <c r="AR12"/>
  <c r="AQ12"/>
  <c r="BS12"/>
  <c r="AS12"/>
  <c r="AO12"/>
  <c r="AW12"/>
  <c r="AZ12"/>
  <c r="AM12"/>
  <c r="BM12"/>
  <c r="BK12"/>
  <c r="AT12"/>
  <c r="D5"/>
  <c r="H5"/>
  <c r="P5"/>
  <c r="I5"/>
  <c r="M5"/>
  <c r="Q5"/>
  <c r="F5"/>
  <c r="J5"/>
  <c r="N5"/>
  <c r="G5"/>
  <c r="K5"/>
  <c r="O5"/>
  <c r="L5"/>
  <c r="E5"/>
  <c r="R5"/>
  <c r="C2"/>
  <c r="C5" l="1"/>
  <c r="C11"/>
  <c r="J12" s="1"/>
  <c r="V12" l="1"/>
  <c r="X12"/>
  <c r="T12"/>
  <c r="M12"/>
  <c r="K12"/>
  <c r="W12"/>
  <c r="P12"/>
  <c r="E12"/>
  <c r="O12"/>
  <c r="H12"/>
  <c r="I12"/>
  <c r="G12"/>
  <c r="S12"/>
  <c r="L12"/>
  <c r="Q12"/>
  <c r="D12"/>
  <c r="U12"/>
  <c r="R12"/>
  <c r="BU11"/>
  <c r="BT12" s="1"/>
  <c r="C12"/>
  <c r="F12"/>
  <c r="N12"/>
</calcChain>
</file>

<file path=xl/sharedStrings.xml><?xml version="1.0" encoding="utf-8"?>
<sst xmlns="http://schemas.openxmlformats.org/spreadsheetml/2006/main" count="2952" uniqueCount="611">
  <si>
    <t>Classe e tipologia di pubblicazione</t>
  </si>
  <si>
    <t>Ruolo nel progetto</t>
  </si>
  <si>
    <t>Coordinatore Nazionale</t>
  </si>
  <si>
    <t>Coordinatore Locale</t>
  </si>
  <si>
    <t>Componente</t>
  </si>
  <si>
    <t>Area 01 - Scienze matematiche e informatiche</t>
  </si>
  <si>
    <t>Area 02 - Scienze fisiche</t>
  </si>
  <si>
    <t>Area 03 - Scienze chimiche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</si>
  <si>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</si>
  <si>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</si>
  <si>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</si>
  <si>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</si>
  <si>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</si>
  <si>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</si>
  <si>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</si>
  <si>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</si>
  <si>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</si>
  <si>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</si>
  <si>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</si>
  <si>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</si>
  <si>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</si>
  <si>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</si>
  <si>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</si>
  <si>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</si>
  <si>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</si>
  <si>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</si>
  <si>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</si>
  <si>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</si>
  <si>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</si>
  <si>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</si>
  <si>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</si>
  <si>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</si>
  <si>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</si>
  <si>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</si>
  <si>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</si>
  <si>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</si>
  <si>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</si>
  <si>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</si>
  <si>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</si>
  <si>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</si>
  <si>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</si>
  <si>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</si>
  <si>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</si>
  <si>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</si>
  <si>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</si>
  <si>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</si>
  <si>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</si>
  <si>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</si>
  <si>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</si>
  <si>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</si>
  <si>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</si>
  <si>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</si>
  <si>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</si>
  <si>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</si>
  <si>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</si>
  <si>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</si>
  <si>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</si>
  <si>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</si>
  <si>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</si>
  <si>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</si>
  <si>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</si>
  <si>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</si>
  <si>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</si>
  <si>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</si>
  <si>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</si>
  <si>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</si>
  <si>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</si>
  <si>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</si>
  <si>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</si>
  <si>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</si>
  <si>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</si>
  <si>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</si>
  <si>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</si>
  <si>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</si>
  <si>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</si>
  <si>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</si>
  <si>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</si>
  <si>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</si>
  <si>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</si>
  <si>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</si>
  <si>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</si>
  <si>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</si>
  <si>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</si>
  <si>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</si>
  <si>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</si>
  <si>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</si>
  <si>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</si>
  <si>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</si>
  <si>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</si>
  <si>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</si>
  <si>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</si>
  <si>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</si>
  <si>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</si>
  <si>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</si>
  <si>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</si>
  <si>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</si>
  <si>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</si>
  <si>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</si>
  <si>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</si>
  <si>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</si>
  <si>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</si>
  <si>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</si>
  <si>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</si>
  <si>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</si>
  <si>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</si>
  <si>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</si>
  <si>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</si>
  <si>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</si>
  <si>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</si>
  <si>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</si>
  <si>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</si>
  <si>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</si>
  <si>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</si>
  <si>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</si>
  <si>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</si>
  <si>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</si>
  <si>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</si>
  <si>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</si>
  <si>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</si>
  <si>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</si>
  <si>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</si>
  <si>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</si>
  <si>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</si>
  <si>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</si>
  <si>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</si>
  <si>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</si>
  <si>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</si>
  <si>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</si>
  <si>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</si>
  <si>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</si>
  <si>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</si>
  <si>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</si>
  <si>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</si>
  <si>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</si>
  <si>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</si>
  <si>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</si>
  <si>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</si>
  <si>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</si>
  <si>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</si>
  <si>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</si>
  <si>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</si>
  <si>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</si>
  <si>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</si>
  <si>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</si>
  <si>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</si>
  <si>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</si>
  <si>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</si>
  <si>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</si>
  <si>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</si>
  <si>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</si>
  <si>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</si>
  <si>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</si>
  <si>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</si>
  <si>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</si>
  <si>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</si>
  <si>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</si>
  <si>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</si>
  <si>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</si>
  <si>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</si>
  <si>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</si>
  <si>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</si>
  <si>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</si>
  <si>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</si>
  <si>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</si>
  <si>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</si>
  <si>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</si>
  <si>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</si>
  <si>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</si>
  <si>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</si>
  <si>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</si>
  <si>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</si>
  <si>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</si>
  <si>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</si>
  <si>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</si>
  <si>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</si>
  <si>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</si>
  <si>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</si>
  <si>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</si>
  <si>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</si>
  <si>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</si>
  <si>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</si>
  <si>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</si>
  <si>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</si>
  <si>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</si>
  <si>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</si>
  <si>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</si>
  <si>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</si>
  <si>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</si>
  <si>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</si>
  <si>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</si>
  <si>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</si>
  <si>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</si>
  <si>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</si>
  <si>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</si>
  <si>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</si>
  <si>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</si>
  <si>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</si>
  <si>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</si>
  <si>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</si>
  <si>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</si>
  <si>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</si>
  <si>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</si>
  <si>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</si>
  <si>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</si>
  <si>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</si>
  <si>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</si>
  <si>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</si>
  <si>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</si>
  <si>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</si>
  <si>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</si>
  <si>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</si>
  <si>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</si>
  <si>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</si>
  <si>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</si>
  <si>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</si>
  <si>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</si>
  <si>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</si>
  <si>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</si>
  <si>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</si>
  <si>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</si>
  <si>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</si>
  <si>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</si>
  <si>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</si>
  <si>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</si>
  <si>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</si>
  <si>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</si>
  <si>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</si>
  <si>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</si>
  <si>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</si>
  <si>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</si>
  <si>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</si>
  <si>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</si>
  <si>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</si>
  <si>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</si>
  <si>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</si>
  <si>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</si>
  <si>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</si>
  <si>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</si>
  <si>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</si>
  <si>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</si>
  <si>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</si>
  <si>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</si>
  <si>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</si>
  <si>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</si>
  <si>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</si>
  <si>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</si>
  <si>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</si>
  <si>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</si>
  <si>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</si>
  <si>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</si>
  <si>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</si>
  <si>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</si>
  <si>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</si>
  <si>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</si>
  <si>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</si>
  <si>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</si>
  <si>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</si>
  <si>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</si>
  <si>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</si>
  <si>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</si>
  <si>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</si>
  <si>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</si>
  <si>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</si>
  <si>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</si>
  <si>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</si>
  <si>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</si>
  <si>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</si>
  <si>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</si>
  <si>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</si>
  <si>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</si>
  <si>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</si>
  <si>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</si>
  <si>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</si>
  <si>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</si>
  <si>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</si>
  <si>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</si>
  <si>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</si>
  <si>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</si>
  <si>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</si>
  <si>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</si>
  <si>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</si>
  <si>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</si>
  <si>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</si>
  <si>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</si>
  <si>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</si>
  <si>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</si>
  <si>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</si>
  <si>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</si>
  <si>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</si>
  <si>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</si>
  <si>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</si>
  <si>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</si>
  <si>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</si>
  <si>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</si>
  <si>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</si>
  <si>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</si>
  <si>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</si>
  <si>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</si>
  <si>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</si>
  <si>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</si>
  <si>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</si>
  <si>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</si>
  <si>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</si>
  <si>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</si>
  <si>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</si>
  <si>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</si>
  <si>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</si>
  <si>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</si>
  <si>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</si>
  <si>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</si>
  <si>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</si>
  <si>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</si>
  <si>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</si>
  <si>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</si>
  <si>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</si>
  <si>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</si>
  <si>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</si>
  <si>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</si>
  <si>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</si>
  <si>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</si>
  <si>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</si>
  <si>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</si>
  <si>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</si>
  <si>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</si>
  <si>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</si>
  <si>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</si>
  <si>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</si>
  <si>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</si>
  <si>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</si>
  <si>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</si>
  <si>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</si>
  <si>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</si>
  <si>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</si>
  <si>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</si>
  <si>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</si>
  <si>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</si>
  <si>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</si>
  <si>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</si>
  <si>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</si>
  <si>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</si>
  <si>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</si>
  <si>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</si>
  <si>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</si>
  <si>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</si>
  <si>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</si>
  <si>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</si>
  <si>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</si>
  <si>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</si>
  <si>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</si>
  <si>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</si>
  <si>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</si>
  <si>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</si>
  <si>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</si>
  <si>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</si>
  <si>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</si>
  <si>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</si>
  <si>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</si>
  <si>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</si>
  <si>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</si>
  <si>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</si>
  <si>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</si>
  <si>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</si>
  <si>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</si>
  <si>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</si>
  <si>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</si>
  <si>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</si>
  <si>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</si>
  <si>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</si>
  <si>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</si>
  <si>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</si>
  <si>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</si>
  <si>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</si>
  <si>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</si>
  <si>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</si>
  <si>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</si>
  <si>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</si>
  <si>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</si>
  <si>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</si>
  <si>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Area CUN</t>
  </si>
  <si>
    <t>Settore bibliometrico</t>
  </si>
  <si>
    <t>Settore non bibliometrico</t>
  </si>
  <si>
    <t>Area 04 - Scienze della terra</t>
  </si>
  <si>
    <t>Area 05 - Scienze biologiche</t>
  </si>
  <si>
    <t>Area 06 - Scienze mediche</t>
  </si>
  <si>
    <t>Area 07 - Scienze agrarie e veterinarie</t>
  </si>
  <si>
    <t>Area 08 - Ingegneria civile e Architettura</t>
  </si>
  <si>
    <t>Area 09 - Ingegneria industriale e dell'informazione</t>
  </si>
  <si>
    <t>Area 10 - Scienze dell'antichità, filologico-letterarie e storico-artistiche</t>
  </si>
  <si>
    <t>Area 11 - Scienze storiche, filosofiche, pedagogiche e psicologiche</t>
  </si>
  <si>
    <t>Area 12 - Scienze giuridiche</t>
  </si>
  <si>
    <t>Area 13 - Scienze economiche e statistiche</t>
  </si>
  <si>
    <t>Area 14 - Scienze politiche e sociali</t>
  </si>
  <si>
    <t>Monografia</t>
  </si>
  <si>
    <t>Capitolo di libro</t>
  </si>
  <si>
    <t>Contributo in volume collettaneo</t>
  </si>
  <si>
    <t>Atti di convegno indicizzato ISI-SCOPUS</t>
  </si>
  <si>
    <t>Altro</t>
  </si>
  <si>
    <t>Autore/i</t>
  </si>
  <si>
    <t>Nome Rivista/Titolo volume</t>
  </si>
  <si>
    <t>link pagina web (facoltativo)</t>
  </si>
  <si>
    <t>I - Diritti umani</t>
  </si>
  <si>
    <t>Carattere interdisciplinare</t>
  </si>
  <si>
    <t>Coautori di altri Atenei</t>
  </si>
  <si>
    <t>Carattere internazionale</t>
  </si>
  <si>
    <t>Coautori della UniFortunato</t>
  </si>
  <si>
    <t>Eleggibile ai fini VQR</t>
  </si>
  <si>
    <t>Sì</t>
  </si>
  <si>
    <t>No</t>
  </si>
  <si>
    <t>Linea di ricerca di Ateneo</t>
  </si>
  <si>
    <t>Linee guida di Ateneo</t>
  </si>
  <si>
    <t>Membro del Comitato Scientifico</t>
  </si>
  <si>
    <t>Relatore</t>
  </si>
  <si>
    <t>Relatore invitato</t>
  </si>
  <si>
    <t>Chair</t>
  </si>
  <si>
    <t>Discussant</t>
  </si>
  <si>
    <t>Membro del Comitato Organizzatore</t>
  </si>
  <si>
    <t>Tipologia di finanziamento</t>
  </si>
  <si>
    <t>Ruolo</t>
  </si>
  <si>
    <t>Anno inizio</t>
  </si>
  <si>
    <t>Durata</t>
  </si>
  <si>
    <t>Titolo del progetto</t>
  </si>
  <si>
    <t>Linee di ricerca di Ateneo</t>
  </si>
  <si>
    <t>Fondi pubblici europei</t>
  </si>
  <si>
    <t>Fondi pubblici nazionali</t>
  </si>
  <si>
    <t>Fondi pubblici regionali</t>
  </si>
  <si>
    <t>Fondi privati</t>
  </si>
  <si>
    <t>Capofila</t>
  </si>
  <si>
    <t>Partner</t>
  </si>
  <si>
    <t>Settore Scientifico Disciplinare</t>
  </si>
  <si>
    <t>Stato attulae</t>
  </si>
  <si>
    <t>Abilitato I fascia</t>
  </si>
  <si>
    <t>Abilitato II fascia</t>
  </si>
  <si>
    <t>In possesso requisiti I fascia</t>
  </si>
  <si>
    <t>In possesso requisiti II fascia</t>
  </si>
  <si>
    <t>Rivista</t>
  </si>
  <si>
    <t>Incarico</t>
  </si>
  <si>
    <t>Componente del Comitato Scientifico</t>
  </si>
  <si>
    <t>Componente del Comitato di redazione</t>
  </si>
  <si>
    <t>Direttore Scientifico</t>
  </si>
  <si>
    <t>Revisore</t>
  </si>
  <si>
    <t>Riportare le linee di ricerca future nelle quali si intende fare ricerca</t>
  </si>
  <si>
    <t>Tiplogia di collaborazione</t>
  </si>
  <si>
    <t>Collaborazioni</t>
  </si>
  <si>
    <t>Università italiane</t>
  </si>
  <si>
    <t>Università straniere</t>
  </si>
  <si>
    <t>Associazioni o altri Enti italiani</t>
  </si>
  <si>
    <t>Associazioni o altri Enti stranieri</t>
  </si>
  <si>
    <t>Settore scientifico disciplinare (SSD)</t>
  </si>
  <si>
    <t>Settore bibliometrico/non bibliometrico</t>
  </si>
  <si>
    <t>Presentati ma non finanziati</t>
  </si>
  <si>
    <t>Tipologia di progetto</t>
  </si>
  <si>
    <t>N.</t>
  </si>
  <si>
    <t>Professore Ordinario</t>
  </si>
  <si>
    <t>Professore Associato</t>
  </si>
  <si>
    <t>Ricercatore a tempo indeterminato</t>
  </si>
  <si>
    <t>Ricercatore a tempo determinato - tipo A</t>
  </si>
  <si>
    <t>Ricercatore a tempo determinato - tipo B</t>
  </si>
  <si>
    <t>Assegnista di ricerca</t>
  </si>
  <si>
    <t>Professore a contratto</t>
  </si>
  <si>
    <t>Q2</t>
  </si>
  <si>
    <t>Q1</t>
  </si>
  <si>
    <t>Q3</t>
  </si>
  <si>
    <t>Q4</t>
  </si>
  <si>
    <t>AREA DI RIFERIMENTO</t>
  </si>
  <si>
    <t>Casa Editrice</t>
  </si>
  <si>
    <t>SELEZIONARE RUOLO</t>
  </si>
  <si>
    <t>SELEZIONARE AREA</t>
  </si>
  <si>
    <t>SELEZIONARE SETTORE</t>
  </si>
  <si>
    <t>SELEZIONARE UN'OPZIONE</t>
  </si>
  <si>
    <t>SELEZIONARE IL TIPO DI PUBBLICAZIONE</t>
  </si>
  <si>
    <t>SELEZIONARE IL QUARTILE DELLA RIVISTA</t>
  </si>
  <si>
    <t>SELEZIONARE LA LINEA DI RICERCA</t>
  </si>
  <si>
    <t>Eleggibile</t>
  </si>
  <si>
    <t>Non eleggibile</t>
  </si>
  <si>
    <t xml:space="preserve">Tipologia </t>
  </si>
  <si>
    <t>Ruolo assunto</t>
  </si>
  <si>
    <t>SELEZIONARE UNA TIPOLOGIA</t>
  </si>
  <si>
    <t>Seminario</t>
  </si>
  <si>
    <t>Convegno Scientifico</t>
  </si>
  <si>
    <t xml:space="preserve">SELEZIONARE IL RUOLO </t>
  </si>
  <si>
    <t>SELEZIONARE LA TIPOLOGIA DI FINANZIAMENTO</t>
  </si>
  <si>
    <t>Finanziamento non previsto</t>
  </si>
  <si>
    <t>Cognome</t>
  </si>
  <si>
    <t>Nome</t>
  </si>
  <si>
    <t>DATI PERSONALI</t>
  </si>
  <si>
    <t>SEZIONE A - PUBBLICAZIONI</t>
  </si>
  <si>
    <t>SEZIONE B - INIZIATIVE CONVEGNISTICHE E SEMINARIALI</t>
  </si>
  <si>
    <t>SEZIONE C - PARTECIPAZIONE A PROGETTI DI RICERCA</t>
  </si>
  <si>
    <t>SEZIONE D - ABILITAZIONE SCIENTIFICA NAZIONALE PER AVANZAMENTI DI CARRIERA</t>
  </si>
  <si>
    <t>SEZIONE E - INCARICHI IN RIVISTE SCIENTIFICHE</t>
  </si>
  <si>
    <t>SEZIONE F - LINEE DI RICERCA FUTURE</t>
  </si>
  <si>
    <t>SEZIONE G - COLLABORAZIONI CON UNIVERSITÀ, ENTI E ASSOCIAZIONI</t>
  </si>
  <si>
    <t>Contributo in altre riviste</t>
  </si>
  <si>
    <t>Contributo su rivista scientifica ANVUR diversa da fascia -A-</t>
  </si>
  <si>
    <t>Selezione #1</t>
  </si>
  <si>
    <t>Selezione #2</t>
  </si>
  <si>
    <t>Selezione #3</t>
  </si>
  <si>
    <t>Selezione #4</t>
  </si>
  <si>
    <t>Selezione #5</t>
  </si>
  <si>
    <t>Selezione #6</t>
  </si>
  <si>
    <t>Selezione #7</t>
  </si>
  <si>
    <t>Selezione #8</t>
  </si>
  <si>
    <t>Selezione #9</t>
  </si>
  <si>
    <t>Selezione #10</t>
  </si>
  <si>
    <t>Selezione #11</t>
  </si>
  <si>
    <t>Selezione #12</t>
  </si>
  <si>
    <t>Totale</t>
  </si>
  <si>
    <t>Altri atti di convegno</t>
  </si>
  <si>
    <t>SEZIONE A - Linea di Ricerca di Ateneo</t>
  </si>
  <si>
    <t>SEZIONE B - Linea di Ricerca di Ateneo</t>
  </si>
  <si>
    <t>Altri fondi pubblici</t>
  </si>
  <si>
    <t>Fondi di Ateneo</t>
  </si>
  <si>
    <t>SEZIONE C - Linea di Ricerca di Ateneo</t>
  </si>
  <si>
    <t>Totale Pubblicazioni</t>
  </si>
  <si>
    <t>Totale Convegni</t>
  </si>
  <si>
    <t>Totale Partecipazione Progetti</t>
  </si>
  <si>
    <t>Totale Partecipazione Progetti su Linee Ricerca</t>
  </si>
  <si>
    <t>Totale Collaborazioni</t>
  </si>
  <si>
    <t>Totale Collaborazioni su Linee Ricerca</t>
  </si>
  <si>
    <t>Totale attività scientifiche complessive (pubblicazioni scientifiche, iniziative convegnistiche e seminariali e progetti di ricerca) riconducibili alle linee di ricerca di Ateneo</t>
  </si>
  <si>
    <t>Totale Pubblicazioni su Linee di Ricerca Ateneo</t>
  </si>
  <si>
    <t>Componente del Comitato Direttivo</t>
  </si>
  <si>
    <t>Totale Incarichi in Riviste Scientifiche</t>
  </si>
  <si>
    <t>Totale Convegni su Linee Ricerca</t>
  </si>
  <si>
    <t>SEZIONE B - RUOLO ASSUNTO</t>
  </si>
  <si>
    <t>RUOLO</t>
  </si>
  <si>
    <t>Professore  Ordinario</t>
  </si>
  <si>
    <t>Professore Straordinario a tempo determinato</t>
  </si>
  <si>
    <t>Settore Biblio/Non Biblio</t>
  </si>
  <si>
    <t>SEZIONE C - RUOLO in PARTECIPAZIONE A PROGETTI DI RICERCA</t>
  </si>
  <si>
    <t>SEZIONE A - QUARTILE PUBBLICAZIONI</t>
  </si>
  <si>
    <t>Contributo su rivista fascia 'A'- ANVUR (non bibl.)</t>
  </si>
  <si>
    <t>Contributo su rivista scientifica ANVUR diversa da fascia 'A' (non bibl.)</t>
  </si>
  <si>
    <t>Contributo su rivista scientifica ANVUR indicizzata ISI-SCOPUS - Q1 (bibl.)</t>
  </si>
  <si>
    <t>Contributo su rivista scientifica ANVUR indicizzata ISI-SCOPUS - Q2 (bibl.)</t>
  </si>
  <si>
    <t>Contributo su rivista scientifica ANVUR indicizzata ISI-SCOPUS - Q3 (bibl.)</t>
  </si>
  <si>
    <t>Contributo su rivista scientifica ANVUR indicizzata ISI-SCOPUS - Q4 (bibl.)</t>
  </si>
  <si>
    <t>Contributo in altre riviste indicizzate ISI-SCOPUS</t>
  </si>
  <si>
    <t>Contributo in altre riviste non indicizzate ISI-SCOPUS</t>
  </si>
  <si>
    <t xml:space="preserve">Contributo in riviste non scientifiche </t>
  </si>
  <si>
    <t>Contributo in riviste non scientifiche</t>
  </si>
  <si>
    <t xml:space="preserve">SEZIONE A - PUBBLICAZIONI </t>
  </si>
  <si>
    <t>NOTA: Per ciascuna riga vanno compilati OBBLIGATORIAMENTE (se non diversamente indicato) tutti i campi!</t>
  </si>
  <si>
    <t>N.B.: Se i campi non sono sufficienti compilare il successivo foglio di calcolo (SCHEDA DI MONITORAGGIO BIS)</t>
  </si>
  <si>
    <t>II - Salute, sicurezza e benessere</t>
  </si>
  <si>
    <t>IV - Culture e società in trasformazione</t>
  </si>
  <si>
    <t>V - Imprese, mercati e PA</t>
  </si>
  <si>
    <t>VI -  Sviluppo sostenibile</t>
  </si>
  <si>
    <t>III - Progresso e innovazione tecnologica</t>
  </si>
  <si>
    <t>N.B.: Se i campi non sono sufficienti compilare il successivo foglio di calcolo (SCHEDA DI MONITORAGGIO TER)</t>
  </si>
  <si>
    <t>Nome file</t>
  </si>
  <si>
    <t>Estensione</t>
  </si>
  <si>
    <t>Carattere Interdisciplinare</t>
  </si>
  <si>
    <t>Carattere Internazionale</t>
  </si>
  <si>
    <t>Coautori della Unifortunato</t>
  </si>
  <si>
    <t>Totali Pubblicazioni su Linee di Ricerca di Ateneo</t>
  </si>
  <si>
    <t>Totali Pubblicazioni su Linee di Ricerca I</t>
  </si>
  <si>
    <t>Totali Pubblicazioni su Linee di Ricerca II</t>
  </si>
  <si>
    <t>Totali Pubblicazioni su Linee di Ricerca III</t>
  </si>
  <si>
    <t>Totali Pubblicazioni su Linee di Ricerca IV</t>
  </si>
  <si>
    <t>Totali Pubblicazioni su Linee di Ricerca V</t>
  </si>
  <si>
    <t>Totali Pubblicazioni su Linee di Ricerca VI</t>
  </si>
  <si>
    <t>Totale Iniziative Convegniste e Seminariali</t>
  </si>
  <si>
    <t>Di carattere Internazionale</t>
  </si>
  <si>
    <t>Totale Iniziative Convegnistiche su Linee di Ricerca di Ateneo</t>
  </si>
  <si>
    <t>Totale Iniz Convegn su Linea di Ricerca I</t>
  </si>
  <si>
    <t>Totale Iniz Convegn su Linea di Ricerca II</t>
  </si>
  <si>
    <t>Totale Iniz Convegn su Linea di Ricerca III</t>
  </si>
  <si>
    <t>Totale Iniz Convegn su Linea di Ricerca IV</t>
  </si>
  <si>
    <t>Totale Iniz Convegn su Linea di Ricerca V</t>
  </si>
  <si>
    <t>Totale Iniz Convegn su Linea di Ricerca VI</t>
  </si>
  <si>
    <t>Totale Partecipazione Progetti di Ricerca</t>
  </si>
  <si>
    <t>Progetti su Fondi di Ateneo</t>
  </si>
  <si>
    <t>Progetti su Fondi Pubblici Europei</t>
  </si>
  <si>
    <t>Progetti su Fondi Pubblici Nazionali</t>
  </si>
  <si>
    <t>Progetti su Fondi Pubblici Regionali</t>
  </si>
  <si>
    <t>Altri Fondi Pubblici</t>
  </si>
  <si>
    <t>Fondi Privati</t>
  </si>
  <si>
    <t>Presentati Ma Non Finanziati</t>
  </si>
  <si>
    <t>Finanziamento Non Previsto</t>
  </si>
  <si>
    <t>Totale Partecip Progetti su Linee Ricerca Ateneo</t>
  </si>
  <si>
    <t>Totale Partecip Progetti su Linea Ricerca I</t>
  </si>
  <si>
    <t>Totale Partecip Progetti su Linea Ricerca II</t>
  </si>
  <si>
    <t>Totale Partecip Progetti su Linea Ricerca III</t>
  </si>
  <si>
    <t>Totale Partecip Progetti su Linea Ricerca IV</t>
  </si>
  <si>
    <t>Totale Partecip Progetti su Linea Ricerca V</t>
  </si>
  <si>
    <t>Totale Partecip Progetti su Linea Ricerca VI</t>
  </si>
  <si>
    <t>Totale Collab Con Univ, Enti e Assoc</t>
  </si>
  <si>
    <t>Collab Con Univ Italiane</t>
  </si>
  <si>
    <t>Collab Con Univ Straniere</t>
  </si>
  <si>
    <t>Associazione o Altri Enti Italiani</t>
  </si>
  <si>
    <t>Associazioni o Altri Enti Stranieri</t>
  </si>
  <si>
    <t>Totale Collaborazioni su Linee Ricerca Ateneo</t>
  </si>
  <si>
    <t>Totale Collaborazioni su Linea Ricerca I</t>
  </si>
  <si>
    <t>Totale Collaborazioni su Linea Ricerca II</t>
  </si>
  <si>
    <t>Totale Collaborazioni su Linea Ricerca III</t>
  </si>
  <si>
    <t>Totale Collaborazioni su Linea Ricerca IV</t>
  </si>
  <si>
    <t>Totale Collaborazioni su Linea Ricerca V</t>
  </si>
  <si>
    <t>Totale Collaborazioni su Linea Ricerca VI</t>
  </si>
  <si>
    <t>Totale Progetti Capofila</t>
  </si>
  <si>
    <t>Totale Progetti Partner</t>
  </si>
  <si>
    <t>Totale attività scientifiche complessive (Pubbllicazioni, Iniziative Convegnistiche, Progetti di Ricerca) riconducibili alle linee di ricerca di Ateneo</t>
  </si>
  <si>
    <t>xlsx</t>
  </si>
  <si>
    <t>Sintesi Complessiva</t>
  </si>
  <si>
    <t>Totale attività scientifiche complessive (Pubbllicazioni, Iniziative Convegnistiche, Progetti di Ricerca)</t>
  </si>
  <si>
    <t>Numeri</t>
  </si>
  <si>
    <t>Percentuali</t>
  </si>
  <si>
    <t>Scheda di monitoraggio 2024</t>
  </si>
  <si>
    <t>Scheda di monitoraggio 2024 bis</t>
  </si>
  <si>
    <t>Scheda di monitoraggio 2024 ter</t>
  </si>
  <si>
    <r>
      <t xml:space="preserve"> </t>
    </r>
    <r>
      <rPr>
        <b/>
        <sz val="16"/>
        <color theme="1"/>
        <rFont val="Times New Roman"/>
        <family val="1"/>
      </rPr>
      <t>Monitoraggio ANNUALE</t>
    </r>
    <r>
      <rPr>
        <sz val="16"/>
        <color theme="1"/>
        <rFont val="Times New Roman"/>
        <family val="1"/>
      </rPr>
      <t xml:space="preserve"> Si invita a compilare la scheda di monitoraggio indicando tutte le attività scientifiche svolte dal …al... </t>
    </r>
    <r>
      <rPr>
        <b/>
        <sz val="16"/>
        <color theme="1"/>
        <rFont val="Times New Roman"/>
        <family val="1"/>
      </rPr>
      <t>Si ricorda che la responsabilità della veridicità e correttezza delle informazioni fornite è a vostro carico.</t>
    </r>
  </si>
</sst>
</file>

<file path=xl/styles.xml><?xml version="1.0" encoding="utf-8"?>
<styleSheet xmlns="http://schemas.openxmlformats.org/spreadsheetml/2006/main">
  <numFmts count="2">
    <numFmt numFmtId="164" formatCode="&quot;€&quot;#,##0.00"/>
    <numFmt numFmtId="165" formatCode="0.0%"/>
  </numFmts>
  <fonts count="48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Calibri"/>
      <family val="2"/>
    </font>
    <font>
      <sz val="10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3.5"/>
      <color rgb="FF000000"/>
      <name val="Calibri Light"/>
      <family val="2"/>
    </font>
    <font>
      <b/>
      <sz val="12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18"/>
      <color theme="1"/>
      <name val="Times New Roman"/>
      <family val="1"/>
    </font>
    <font>
      <b/>
      <sz val="10"/>
      <name val="Calibri"/>
      <family val="2"/>
    </font>
    <font>
      <sz val="12"/>
      <name val="Calibri"/>
      <family val="2"/>
    </font>
    <font>
      <sz val="12"/>
      <color theme="1"/>
      <name val="Times New Roman"/>
      <family val="1"/>
    </font>
    <font>
      <u/>
      <sz val="12"/>
      <color rgb="FF0000D4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36"/>
      <color theme="1"/>
      <name val="Times New Roman"/>
      <family val="1"/>
    </font>
    <font>
      <sz val="36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000000"/>
      <name val="Calibri"/>
      <family val="2"/>
      <scheme val="minor"/>
    </font>
    <font>
      <b/>
      <sz val="13.5"/>
      <color rgb="FF000000"/>
      <name val="Calibri Light"/>
      <family val="2"/>
    </font>
    <font>
      <sz val="13.5"/>
      <color rgb="FFFF0000"/>
      <name val="Calibri Light"/>
      <family val="2"/>
    </font>
    <font>
      <b/>
      <sz val="14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6"/>
      <color rgb="FF002060"/>
      <name val="Times New Roman"/>
      <family val="1"/>
    </font>
    <font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CF30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2"/>
    <xf numFmtId="0" fontId="2" fillId="0" borderId="2"/>
    <xf numFmtId="9" fontId="2" fillId="0" borderId="2" applyFont="0" applyFill="0" applyBorder="0" applyAlignment="0" applyProtection="0"/>
    <xf numFmtId="0" fontId="45" fillId="0" borderId="2" applyNumberFormat="0" applyFill="0" applyBorder="0" applyAlignment="0" applyProtection="0"/>
  </cellStyleXfs>
  <cellXfs count="249">
    <xf numFmtId="0" fontId="0" fillId="0" borderId="0" xfId="0"/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 wrapText="1"/>
    </xf>
    <xf numFmtId="164" fontId="6" fillId="4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/>
    <xf numFmtId="0" fontId="7" fillId="0" borderId="2" xfId="0" applyFont="1" applyBorder="1" applyAlignment="1"/>
    <xf numFmtId="0" fontId="0" fillId="0" borderId="2" xfId="0" applyBorder="1"/>
    <xf numFmtId="0" fontId="12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1" fontId="17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3" fillId="0" borderId="2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0" fillId="7" borderId="8" xfId="0" applyFont="1" applyFill="1" applyBorder="1" applyAlignment="1">
      <alignment horizontal="center" vertical="distributed" shrinkToFit="1"/>
    </xf>
    <xf numFmtId="0" fontId="20" fillId="7" borderId="9" xfId="0" applyFont="1" applyFill="1" applyBorder="1" applyAlignment="1">
      <alignment horizontal="center" vertical="distributed" shrinkToFit="1"/>
    </xf>
    <xf numFmtId="0" fontId="20" fillId="7" borderId="10" xfId="0" applyFont="1" applyFill="1" applyBorder="1" applyAlignment="1">
      <alignment horizontal="center" vertical="distributed" shrinkToFit="1"/>
    </xf>
    <xf numFmtId="0" fontId="20" fillId="0" borderId="3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1" fillId="9" borderId="8" xfId="0" applyFont="1" applyFill="1" applyBorder="1" applyAlignment="1">
      <alignment horizontal="center" vertical="distributed" shrinkToFit="1"/>
    </xf>
    <xf numFmtId="0" fontId="0" fillId="0" borderId="0" xfId="0" applyNumberFormat="1"/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6" fillId="0" borderId="8" xfId="0" applyFont="1" applyBorder="1" applyAlignment="1">
      <alignment horizontal="center" vertical="distributed" shrinkToFit="1"/>
    </xf>
    <xf numFmtId="0" fontId="6" fillId="0" borderId="9" xfId="0" applyFont="1" applyBorder="1" applyAlignment="1">
      <alignment horizontal="center" vertical="distributed" shrinkToFit="1"/>
    </xf>
    <xf numFmtId="0" fontId="6" fillId="0" borderId="10" xfId="0" applyFont="1" applyBorder="1" applyAlignment="1">
      <alignment horizontal="center" vertical="distributed" shrinkToFit="1"/>
    </xf>
    <xf numFmtId="0" fontId="6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21" fillId="9" borderId="9" xfId="0" applyFont="1" applyFill="1" applyBorder="1" applyAlignment="1">
      <alignment horizontal="center" vertical="distributed" shrinkToFit="1"/>
    </xf>
    <xf numFmtId="0" fontId="21" fillId="9" borderId="10" xfId="0" applyFont="1" applyFill="1" applyBorder="1" applyAlignment="1">
      <alignment horizontal="center" vertical="distributed" shrinkToFi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/>
    <xf numFmtId="0" fontId="12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wrapText="1"/>
    </xf>
    <xf numFmtId="0" fontId="12" fillId="13" borderId="3" xfId="0" applyFont="1" applyFill="1" applyBorder="1" applyAlignment="1">
      <alignment horizontal="left" wrapText="1"/>
    </xf>
    <xf numFmtId="0" fontId="12" fillId="1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9" fillId="5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4" borderId="3" xfId="0" applyFont="1" applyFill="1" applyBorder="1" applyAlignment="1" applyProtection="1">
      <alignment horizont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3" borderId="3" xfId="0" applyFont="1" applyFill="1" applyBorder="1" applyAlignment="1" applyProtection="1">
      <alignment horizontal="center" wrapText="1"/>
      <protection locked="0"/>
    </xf>
    <xf numFmtId="0" fontId="17" fillId="0" borderId="3" xfId="0" applyFont="1" applyBorder="1" applyAlignment="1" applyProtection="1">
      <alignment horizontal="left" wrapText="1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7" fillId="4" borderId="3" xfId="0" applyFont="1" applyFill="1" applyBorder="1" applyAlignment="1" applyProtection="1">
      <alignment horizontal="center"/>
      <protection locked="0"/>
    </xf>
    <xf numFmtId="164" fontId="17" fillId="3" borderId="3" xfId="0" applyNumberFormat="1" applyFont="1" applyFill="1" applyBorder="1" applyAlignment="1" applyProtection="1">
      <alignment horizontal="left" wrapText="1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/>
    <xf numFmtId="0" fontId="9" fillId="0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center" wrapText="1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2" fillId="13" borderId="3" xfId="0" applyFont="1" applyFill="1" applyBorder="1" applyAlignment="1">
      <alignment horizontal="left" wrapText="1"/>
    </xf>
    <xf numFmtId="0" fontId="12" fillId="13" borderId="3" xfId="0" applyFont="1" applyFill="1" applyBorder="1" applyAlignment="1">
      <alignment horizontal="center" wrapText="1"/>
    </xf>
    <xf numFmtId="0" fontId="12" fillId="1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distributed" shrinkToFit="1"/>
    </xf>
    <xf numFmtId="0" fontId="6" fillId="0" borderId="10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6" fillId="0" borderId="8" xfId="0" applyFont="1" applyBorder="1" applyAlignment="1">
      <alignment horizontal="center" vertical="distributed" shrinkToFit="1"/>
    </xf>
    <xf numFmtId="0" fontId="6" fillId="0" borderId="3" xfId="0" applyFont="1" applyBorder="1" applyAlignment="1">
      <alignment horizontal="center" vertical="distributed" shrinkToFit="1"/>
    </xf>
    <xf numFmtId="0" fontId="21" fillId="9" borderId="9" xfId="0" applyFont="1" applyFill="1" applyBorder="1" applyAlignment="1">
      <alignment horizontal="center" vertical="distributed" shrinkToFit="1"/>
    </xf>
    <xf numFmtId="0" fontId="21" fillId="9" borderId="10" xfId="0" applyFont="1" applyFill="1" applyBorder="1" applyAlignment="1">
      <alignment horizontal="center" vertical="distributed" shrinkToFit="1"/>
    </xf>
    <xf numFmtId="0" fontId="2" fillId="11" borderId="2" xfId="2" applyFill="1"/>
    <xf numFmtId="0" fontId="35" fillId="11" borderId="2" xfId="2" applyFont="1" applyFill="1" applyAlignment="1">
      <alignment horizontal="center"/>
    </xf>
    <xf numFmtId="0" fontId="2" fillId="19" borderId="2" xfId="2" applyFill="1"/>
    <xf numFmtId="0" fontId="2" fillId="5" borderId="2" xfId="2" applyFill="1"/>
    <xf numFmtId="0" fontId="2" fillId="0" borderId="2" xfId="2"/>
    <xf numFmtId="0" fontId="40" fillId="20" borderId="2" xfId="2" applyFont="1" applyFill="1"/>
    <xf numFmtId="0" fontId="41" fillId="0" borderId="2" xfId="2" applyFont="1"/>
    <xf numFmtId="0" fontId="42" fillId="0" borderId="2" xfId="2" applyFont="1"/>
    <xf numFmtId="0" fontId="36" fillId="0" borderId="2" xfId="2" applyFont="1" applyAlignment="1">
      <alignment horizontal="center"/>
    </xf>
    <xf numFmtId="0" fontId="43" fillId="0" borderId="2" xfId="2" applyFont="1"/>
    <xf numFmtId="0" fontId="44" fillId="0" borderId="2" xfId="2" applyFont="1" applyAlignment="1">
      <alignment horizontal="center"/>
    </xf>
    <xf numFmtId="165" fontId="44" fillId="0" borderId="2" xfId="2" applyNumberFormat="1" applyFont="1" applyAlignment="1">
      <alignment horizontal="center"/>
    </xf>
    <xf numFmtId="165" fontId="44" fillId="0" borderId="2" xfId="3" applyNumberFormat="1" applyFont="1" applyAlignment="1">
      <alignment horizontal="center"/>
    </xf>
    <xf numFmtId="0" fontId="45" fillId="0" borderId="2" xfId="4"/>
    <xf numFmtId="0" fontId="2" fillId="0" borderId="2" xfId="2" applyFill="1"/>
    <xf numFmtId="0" fontId="1" fillId="0" borderId="2" xfId="2" applyFont="1" applyFill="1"/>
    <xf numFmtId="0" fontId="1" fillId="5" borderId="2" xfId="2" applyFont="1" applyFill="1"/>
    <xf numFmtId="0" fontId="6" fillId="0" borderId="8" xfId="0" applyFont="1" applyBorder="1" applyAlignment="1">
      <alignment horizontal="center" vertical="distributed" shrinkToFit="1"/>
    </xf>
    <xf numFmtId="0" fontId="6" fillId="0" borderId="9" xfId="0" applyFont="1" applyBorder="1" applyAlignment="1">
      <alignment horizontal="center" vertical="distributed" shrinkToFit="1"/>
    </xf>
    <xf numFmtId="0" fontId="6" fillId="0" borderId="10" xfId="0" applyFont="1" applyBorder="1" applyAlignment="1">
      <alignment horizontal="center" vertical="distributed" shrinkToFit="1"/>
    </xf>
    <xf numFmtId="0" fontId="6" fillId="5" borderId="8" xfId="0" applyFont="1" applyFill="1" applyBorder="1" applyAlignment="1">
      <alignment horizontal="center" vertical="distributed" shrinkToFit="1"/>
    </xf>
    <xf numFmtId="0" fontId="6" fillId="5" borderId="9" xfId="0" applyFont="1" applyFill="1" applyBorder="1" applyAlignment="1">
      <alignment horizontal="center" vertical="distributed" shrinkToFit="1"/>
    </xf>
    <xf numFmtId="0" fontId="6" fillId="5" borderId="10" xfId="0" applyFont="1" applyFill="1" applyBorder="1" applyAlignment="1">
      <alignment horizontal="center" vertical="distributed" shrinkToFit="1"/>
    </xf>
    <xf numFmtId="0" fontId="27" fillId="10" borderId="7" xfId="0" applyFont="1" applyFill="1" applyBorder="1" applyAlignment="1">
      <alignment horizontal="center" vertical="distributed"/>
    </xf>
    <xf numFmtId="0" fontId="27" fillId="10" borderId="13" xfId="0" applyFont="1" applyFill="1" applyBorder="1" applyAlignment="1">
      <alignment horizontal="center" vertical="distributed"/>
    </xf>
    <xf numFmtId="0" fontId="27" fillId="10" borderId="2" xfId="0" applyFont="1" applyFill="1" applyBorder="1" applyAlignment="1">
      <alignment horizontal="center" vertical="distributed"/>
    </xf>
    <xf numFmtId="0" fontId="27" fillId="10" borderId="14" xfId="0" applyFont="1" applyFill="1" applyBorder="1" applyAlignment="1">
      <alignment horizontal="center" vertical="distributed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distributed" shrinkToFit="1"/>
    </xf>
    <xf numFmtId="0" fontId="19" fillId="6" borderId="9" xfId="0" applyFont="1" applyFill="1" applyBorder="1" applyAlignment="1">
      <alignment horizontal="center" vertical="distributed" shrinkToFit="1"/>
    </xf>
    <xf numFmtId="0" fontId="19" fillId="6" borderId="10" xfId="0" applyFont="1" applyFill="1" applyBorder="1" applyAlignment="1">
      <alignment horizontal="center" vertical="distributed" shrinkToFit="1"/>
    </xf>
    <xf numFmtId="0" fontId="21" fillId="0" borderId="7" xfId="0" applyFont="1" applyBorder="1" applyAlignment="1">
      <alignment horizontal="left" vertical="distributed"/>
    </xf>
    <xf numFmtId="0" fontId="21" fillId="0" borderId="2" xfId="0" applyFont="1" applyBorder="1" applyAlignment="1">
      <alignment horizontal="left" vertical="distributed"/>
    </xf>
    <xf numFmtId="0" fontId="8" fillId="11" borderId="8" xfId="0" applyFont="1" applyFill="1" applyBorder="1" applyAlignment="1">
      <alignment horizontal="center" vertical="distributed" shrinkToFit="1"/>
    </xf>
    <xf numFmtId="0" fontId="8" fillId="11" borderId="9" xfId="0" applyFont="1" applyFill="1" applyBorder="1" applyAlignment="1">
      <alignment horizontal="center" vertical="distributed" shrinkToFit="1"/>
    </xf>
    <xf numFmtId="0" fontId="8" fillId="11" borderId="10" xfId="0" applyFont="1" applyFill="1" applyBorder="1" applyAlignment="1">
      <alignment horizontal="center" vertical="distributed" shrinkToFit="1"/>
    </xf>
    <xf numFmtId="0" fontId="6" fillId="0" borderId="8" xfId="0" applyFont="1" applyFill="1" applyBorder="1" applyAlignment="1">
      <alignment horizontal="center" vertical="distributed" shrinkToFit="1"/>
    </xf>
    <xf numFmtId="0" fontId="6" fillId="0" borderId="9" xfId="0" applyFont="1" applyFill="1" applyBorder="1" applyAlignment="1">
      <alignment horizontal="center" vertical="distributed" shrinkToFit="1"/>
    </xf>
    <xf numFmtId="0" fontId="6" fillId="0" borderId="10" xfId="0" applyFont="1" applyFill="1" applyBorder="1" applyAlignment="1">
      <alignment horizontal="center" vertical="distributed" shrinkToFit="1"/>
    </xf>
    <xf numFmtId="0" fontId="6" fillId="6" borderId="8" xfId="0" applyFont="1" applyFill="1" applyBorder="1" applyAlignment="1">
      <alignment horizontal="center" vertical="distributed" shrinkToFit="1"/>
    </xf>
    <xf numFmtId="0" fontId="6" fillId="6" borderId="9" xfId="0" applyFont="1" applyFill="1" applyBorder="1" applyAlignment="1">
      <alignment horizontal="center" vertical="distributed" shrinkToFit="1"/>
    </xf>
    <xf numFmtId="0" fontId="6" fillId="6" borderId="10" xfId="0" applyFont="1" applyFill="1" applyBorder="1" applyAlignment="1">
      <alignment horizontal="center" vertical="distributed" shrinkToFit="1"/>
    </xf>
    <xf numFmtId="0" fontId="8" fillId="9" borderId="8" xfId="0" applyFont="1" applyFill="1" applyBorder="1" applyAlignment="1">
      <alignment horizontal="center" vertical="distributed" shrinkToFit="1"/>
    </xf>
    <xf numFmtId="0" fontId="8" fillId="9" borderId="9" xfId="0" applyFont="1" applyFill="1" applyBorder="1" applyAlignment="1">
      <alignment horizontal="center" vertical="distributed" shrinkToFit="1"/>
    </xf>
    <xf numFmtId="0" fontId="8" fillId="9" borderId="10" xfId="0" applyFont="1" applyFill="1" applyBorder="1" applyAlignment="1">
      <alignment horizontal="center" vertical="distributed" shrinkToFit="1"/>
    </xf>
    <xf numFmtId="0" fontId="19" fillId="0" borderId="8" xfId="0" applyFont="1" applyBorder="1" applyAlignment="1">
      <alignment horizontal="center" vertical="distributed" shrinkToFit="1"/>
    </xf>
    <xf numFmtId="0" fontId="19" fillId="0" borderId="9" xfId="0" applyFont="1" applyBorder="1" applyAlignment="1">
      <alignment horizontal="center" vertical="distributed" shrinkToFit="1"/>
    </xf>
    <xf numFmtId="0" fontId="19" fillId="0" borderId="10" xfId="0" applyFont="1" applyBorder="1" applyAlignment="1">
      <alignment horizontal="center" vertical="distributed" shrinkToFit="1"/>
    </xf>
    <xf numFmtId="0" fontId="19" fillId="0" borderId="8" xfId="0" applyFont="1" applyFill="1" applyBorder="1" applyAlignment="1">
      <alignment horizontal="center" vertical="distributed" shrinkToFit="1"/>
    </xf>
    <xf numFmtId="0" fontId="19" fillId="0" borderId="9" xfId="0" applyFont="1" applyFill="1" applyBorder="1" applyAlignment="1">
      <alignment horizontal="center" vertical="distributed" shrinkToFit="1"/>
    </xf>
    <xf numFmtId="0" fontId="19" fillId="0" borderId="10" xfId="0" applyFont="1" applyFill="1" applyBorder="1" applyAlignment="1">
      <alignment horizontal="center" vertical="distributed" shrinkToFit="1"/>
    </xf>
    <xf numFmtId="0" fontId="8" fillId="12" borderId="8" xfId="0" applyFont="1" applyFill="1" applyBorder="1" applyAlignment="1">
      <alignment horizontal="center" vertical="distributed" shrinkToFit="1"/>
    </xf>
    <xf numFmtId="0" fontId="8" fillId="12" borderId="9" xfId="0" applyFont="1" applyFill="1" applyBorder="1" applyAlignment="1">
      <alignment horizontal="center" vertical="distributed" shrinkToFit="1"/>
    </xf>
    <xf numFmtId="0" fontId="8" fillId="12" borderId="10" xfId="0" applyFont="1" applyFill="1" applyBorder="1" applyAlignment="1">
      <alignment horizontal="center" vertical="distributed" shrinkToFit="1"/>
    </xf>
    <xf numFmtId="0" fontId="8" fillId="8" borderId="8" xfId="0" applyFont="1" applyFill="1" applyBorder="1" applyAlignment="1">
      <alignment horizontal="center" vertical="distributed" shrinkToFit="1"/>
    </xf>
    <xf numFmtId="0" fontId="8" fillId="8" borderId="9" xfId="0" applyFont="1" applyFill="1" applyBorder="1" applyAlignment="1">
      <alignment horizontal="center" vertical="distributed" shrinkToFit="1"/>
    </xf>
    <xf numFmtId="0" fontId="8" fillId="8" borderId="10" xfId="0" applyFont="1" applyFill="1" applyBorder="1" applyAlignment="1">
      <alignment horizontal="center" vertical="distributed" shrinkToFit="1"/>
    </xf>
    <xf numFmtId="0" fontId="23" fillId="8" borderId="8" xfId="0" applyFont="1" applyFill="1" applyBorder="1" applyAlignment="1">
      <alignment horizontal="center" vertical="distributed" shrinkToFit="1"/>
    </xf>
    <xf numFmtId="0" fontId="23" fillId="8" borderId="9" xfId="0" applyFont="1" applyFill="1" applyBorder="1" applyAlignment="1">
      <alignment horizontal="center" vertical="distributed" shrinkToFit="1"/>
    </xf>
    <xf numFmtId="0" fontId="23" fillId="8" borderId="10" xfId="0" applyFont="1" applyFill="1" applyBorder="1" applyAlignment="1">
      <alignment horizontal="center" vertical="distributed" shrinkToFit="1"/>
    </xf>
    <xf numFmtId="0" fontId="21" fillId="8" borderId="8" xfId="0" applyFont="1" applyFill="1" applyBorder="1" applyAlignment="1">
      <alignment horizontal="center" vertical="distributed" shrinkToFit="1"/>
    </xf>
    <xf numFmtId="0" fontId="21" fillId="8" borderId="9" xfId="0" applyFont="1" applyFill="1" applyBorder="1" applyAlignment="1">
      <alignment horizontal="center" vertical="distributed" shrinkToFit="1"/>
    </xf>
    <xf numFmtId="0" fontId="21" fillId="8" borderId="10" xfId="0" applyFont="1" applyFill="1" applyBorder="1" applyAlignment="1">
      <alignment horizontal="center" vertical="distributed" shrinkToFit="1"/>
    </xf>
    <xf numFmtId="0" fontId="20" fillId="0" borderId="7" xfId="0" applyFont="1" applyBorder="1" applyAlignment="1">
      <alignment horizontal="left" vertical="distributed"/>
    </xf>
    <xf numFmtId="0" fontId="20" fillId="0" borderId="2" xfId="0" applyFont="1" applyBorder="1" applyAlignment="1">
      <alignment horizontal="left" vertical="distributed"/>
    </xf>
    <xf numFmtId="0" fontId="21" fillId="7" borderId="8" xfId="0" applyFont="1" applyFill="1" applyBorder="1" applyAlignment="1">
      <alignment horizontal="center" vertical="distributed" shrinkToFit="1"/>
    </xf>
    <xf numFmtId="0" fontId="21" fillId="7" borderId="9" xfId="0" applyFont="1" applyFill="1" applyBorder="1" applyAlignment="1">
      <alignment horizontal="center" vertical="distributed" shrinkToFit="1"/>
    </xf>
    <xf numFmtId="0" fontId="21" fillId="7" borderId="10" xfId="0" applyFont="1" applyFill="1" applyBorder="1" applyAlignment="1">
      <alignment horizontal="center" vertical="distributed" shrinkToFit="1"/>
    </xf>
    <xf numFmtId="0" fontId="8" fillId="7" borderId="8" xfId="0" applyFont="1" applyFill="1" applyBorder="1" applyAlignment="1">
      <alignment horizontal="center" vertical="distributed" shrinkToFit="1"/>
    </xf>
    <xf numFmtId="0" fontId="8" fillId="7" borderId="9" xfId="0" applyFont="1" applyFill="1" applyBorder="1" applyAlignment="1">
      <alignment horizontal="center" vertical="distributed" shrinkToFit="1"/>
    </xf>
    <xf numFmtId="0" fontId="8" fillId="7" borderId="10" xfId="0" applyFont="1" applyFill="1" applyBorder="1" applyAlignment="1">
      <alignment horizontal="center" vertical="distributed" shrinkToFit="1"/>
    </xf>
    <xf numFmtId="0" fontId="9" fillId="5" borderId="8" xfId="0" applyFont="1" applyFill="1" applyBorder="1" applyAlignment="1">
      <alignment horizontal="center" vertical="distributed" shrinkToFit="1"/>
    </xf>
    <xf numFmtId="0" fontId="9" fillId="5" borderId="9" xfId="0" applyFont="1" applyFill="1" applyBorder="1" applyAlignment="1">
      <alignment horizontal="center" vertical="distributed" shrinkToFit="1"/>
    </xf>
    <xf numFmtId="0" fontId="9" fillId="5" borderId="10" xfId="0" applyFont="1" applyFill="1" applyBorder="1" applyAlignment="1">
      <alignment horizontal="center" vertical="distributed" shrinkToFit="1"/>
    </xf>
    <xf numFmtId="0" fontId="20" fillId="5" borderId="8" xfId="0" applyFont="1" applyFill="1" applyBorder="1" applyAlignment="1">
      <alignment horizontal="center" vertical="distributed" shrinkToFit="1"/>
    </xf>
    <xf numFmtId="0" fontId="20" fillId="5" borderId="9" xfId="0" applyFont="1" applyFill="1" applyBorder="1" applyAlignment="1">
      <alignment horizontal="center" vertical="distributed" shrinkToFit="1"/>
    </xf>
    <xf numFmtId="0" fontId="20" fillId="5" borderId="10" xfId="0" applyFont="1" applyFill="1" applyBorder="1" applyAlignment="1">
      <alignment horizontal="center" vertical="distributed" shrinkToFit="1"/>
    </xf>
    <xf numFmtId="0" fontId="17" fillId="0" borderId="3" xfId="0" applyFont="1" applyBorder="1" applyAlignment="1" applyProtection="1">
      <alignment horizontal="left" wrapText="1"/>
      <protection locked="0"/>
    </xf>
    <xf numFmtId="0" fontId="16" fillId="0" borderId="3" xfId="0" applyFont="1" applyBorder="1" applyProtection="1">
      <protection locked="0"/>
    </xf>
    <xf numFmtId="0" fontId="31" fillId="17" borderId="3" xfId="0" applyFont="1" applyFill="1" applyBorder="1" applyAlignment="1">
      <alignment horizontal="left" vertical="center" wrapText="1"/>
    </xf>
    <xf numFmtId="0" fontId="13" fillId="17" borderId="3" xfId="0" applyFont="1" applyFill="1" applyBorder="1" applyAlignment="1">
      <alignment horizontal="left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6" fillId="13" borderId="3" xfId="0" applyFont="1" applyFill="1" applyBorder="1"/>
    <xf numFmtId="0" fontId="4" fillId="5" borderId="7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 applyProtection="1">
      <alignment horizontal="left" wrapText="1"/>
      <protection locked="0"/>
    </xf>
    <xf numFmtId="0" fontId="16" fillId="4" borderId="3" xfId="0" applyFont="1" applyFill="1" applyBorder="1" applyProtection="1">
      <protection locked="0"/>
    </xf>
    <xf numFmtId="0" fontId="31" fillId="16" borderId="3" xfId="0" applyFont="1" applyFill="1" applyBorder="1" applyAlignment="1">
      <alignment horizontal="left" wrapText="1"/>
    </xf>
    <xf numFmtId="0" fontId="13" fillId="16" borderId="3" xfId="0" applyFont="1" applyFill="1" applyBorder="1" applyAlignment="1">
      <alignment horizontal="left" wrapText="1"/>
    </xf>
    <xf numFmtId="0" fontId="31" fillId="9" borderId="3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 applyProtection="1">
      <alignment horizontal="center" wrapText="1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31" fillId="15" borderId="3" xfId="0" applyFont="1" applyFill="1" applyBorder="1" applyAlignment="1">
      <alignment horizontal="left" wrapText="1"/>
    </xf>
    <xf numFmtId="0" fontId="7" fillId="15" borderId="3" xfId="0" applyFont="1" applyFill="1" applyBorder="1" applyAlignment="1">
      <alignment horizontal="left" wrapText="1"/>
    </xf>
    <xf numFmtId="0" fontId="12" fillId="13" borderId="3" xfId="0" applyFont="1" applyFill="1" applyBorder="1" applyAlignment="1">
      <alignment horizontal="left" wrapText="1"/>
    </xf>
    <xf numFmtId="0" fontId="12" fillId="13" borderId="3" xfId="0" applyFont="1" applyFill="1" applyBorder="1" applyAlignment="1">
      <alignment horizontal="center" wrapText="1"/>
    </xf>
    <xf numFmtId="0" fontId="16" fillId="13" borderId="3" xfId="0" applyFont="1" applyFill="1" applyBorder="1" applyAlignment="1">
      <alignment horizontal="center"/>
    </xf>
    <xf numFmtId="0" fontId="31" fillId="14" borderId="11" xfId="0" applyFont="1" applyFill="1" applyBorder="1" applyAlignment="1">
      <alignment horizontal="left"/>
    </xf>
    <xf numFmtId="0" fontId="7" fillId="14" borderId="12" xfId="0" applyFont="1" applyFill="1" applyBorder="1" applyAlignment="1">
      <alignment horizontal="left"/>
    </xf>
    <xf numFmtId="0" fontId="0" fillId="14" borderId="12" xfId="0" applyFill="1" applyBorder="1" applyAlignment="1">
      <alignment horizontal="left"/>
    </xf>
    <xf numFmtId="0" fontId="12" fillId="13" borderId="3" xfId="0" applyFont="1" applyFill="1" applyBorder="1" applyAlignment="1">
      <alignment vertical="center"/>
    </xf>
    <xf numFmtId="0" fontId="31" fillId="6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4" fillId="13" borderId="3" xfId="0" applyFont="1" applyFill="1" applyBorder="1" applyAlignment="1">
      <alignment horizontal="left"/>
    </xf>
    <xf numFmtId="0" fontId="5" fillId="13" borderId="3" xfId="0" applyFont="1" applyFill="1" applyBorder="1"/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12" fillId="6" borderId="3" xfId="0" applyFont="1" applyFill="1" applyBorder="1" applyAlignment="1">
      <alignment horizontal="left"/>
    </xf>
    <xf numFmtId="0" fontId="12" fillId="13" borderId="3" xfId="0" applyFont="1" applyFill="1" applyBorder="1" applyAlignment="1">
      <alignment horizontal="left"/>
    </xf>
    <xf numFmtId="0" fontId="14" fillId="0" borderId="3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33" fillId="18" borderId="6" xfId="0" applyFont="1" applyFill="1" applyBorder="1" applyAlignment="1">
      <alignment horizontal="center" vertical="center"/>
    </xf>
    <xf numFmtId="0" fontId="34" fillId="18" borderId="6" xfId="0" applyFont="1" applyFill="1" applyBorder="1" applyAlignment="1">
      <alignment horizontal="center" vertical="center"/>
    </xf>
    <xf numFmtId="0" fontId="47" fillId="17" borderId="2" xfId="0" applyFont="1" applyFill="1" applyBorder="1" applyAlignment="1">
      <alignment horizontal="center" vertical="distributed"/>
    </xf>
    <xf numFmtId="0" fontId="4" fillId="0" borderId="3" xfId="0" applyFont="1" applyFill="1" applyBorder="1" applyAlignment="1" applyProtection="1">
      <alignment horizontal="center"/>
      <protection locked="0"/>
    </xf>
    <xf numFmtId="0" fontId="6" fillId="6" borderId="3" xfId="0" applyFont="1" applyFill="1" applyBorder="1" applyAlignment="1">
      <alignment horizontal="center" vertical="distributed" shrinkToFit="1"/>
    </xf>
    <xf numFmtId="0" fontId="0" fillId="6" borderId="3" xfId="0" applyFill="1" applyBorder="1" applyAlignment="1">
      <alignment horizontal="center" vertical="distributed" shrinkToFit="1"/>
    </xf>
    <xf numFmtId="0" fontId="19" fillId="6" borderId="3" xfId="0" applyFont="1" applyFill="1" applyBorder="1" applyAlignment="1">
      <alignment horizontal="center" vertical="distributed" shrinkToFit="1"/>
    </xf>
    <xf numFmtId="0" fontId="0" fillId="0" borderId="2" xfId="0" applyBorder="1" applyAlignment="1">
      <alignment horizontal="left" vertical="distributed"/>
    </xf>
    <xf numFmtId="0" fontId="19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19" fillId="0" borderId="3" xfId="0" applyFont="1" applyFill="1" applyBorder="1" applyAlignment="1">
      <alignment horizontal="center" vertical="distributed" shrinkToFit="1"/>
    </xf>
    <xf numFmtId="0" fontId="0" fillId="0" borderId="3" xfId="0" applyFill="1" applyBorder="1" applyAlignment="1">
      <alignment horizontal="center" vertical="distributed" shrinkToFit="1"/>
    </xf>
    <xf numFmtId="0" fontId="6" fillId="0" borderId="3" xfId="0" applyFont="1" applyBorder="1" applyAlignment="1">
      <alignment horizontal="center" vertical="distributed" shrinkToFit="1"/>
    </xf>
    <xf numFmtId="0" fontId="6" fillId="0" borderId="3" xfId="0" applyFont="1" applyFill="1" applyBorder="1" applyAlignment="1">
      <alignment horizontal="center" vertical="distributed" shrinkToFit="1"/>
    </xf>
    <xf numFmtId="0" fontId="24" fillId="0" borderId="2" xfId="0" applyFont="1" applyBorder="1" applyAlignment="1">
      <alignment horizontal="left" vertical="distributed"/>
    </xf>
    <xf numFmtId="0" fontId="0" fillId="0" borderId="2" xfId="0" applyBorder="1" applyAlignment="1">
      <alignment vertical="distributed"/>
    </xf>
    <xf numFmtId="0" fontId="21" fillId="9" borderId="9" xfId="0" applyFont="1" applyFill="1" applyBorder="1" applyAlignment="1">
      <alignment horizontal="center" vertical="distributed" shrinkToFit="1"/>
    </xf>
    <xf numFmtId="0" fontId="21" fillId="9" borderId="10" xfId="0" applyFont="1" applyFill="1" applyBorder="1" applyAlignment="1">
      <alignment horizontal="center" vertical="distributed" shrinkToFit="1"/>
    </xf>
    <xf numFmtId="0" fontId="21" fillId="12" borderId="9" xfId="0" applyFont="1" applyFill="1" applyBorder="1" applyAlignment="1">
      <alignment horizontal="center" vertical="distributed" shrinkToFit="1"/>
    </xf>
    <xf numFmtId="0" fontId="21" fillId="12" borderId="10" xfId="0" applyFont="1" applyFill="1" applyBorder="1" applyAlignment="1">
      <alignment horizontal="center" vertical="distributed" shrinkToFit="1"/>
    </xf>
    <xf numFmtId="0" fontId="28" fillId="10" borderId="7" xfId="0" applyFont="1" applyFill="1" applyBorder="1" applyAlignment="1">
      <alignment horizontal="center" vertical="distributed"/>
    </xf>
    <xf numFmtId="0" fontId="28" fillId="10" borderId="2" xfId="0" applyFont="1" applyFill="1" applyBorder="1" applyAlignment="1">
      <alignment horizontal="center" vertical="distributed"/>
    </xf>
    <xf numFmtId="0" fontId="0" fillId="10" borderId="2" xfId="0" applyFill="1" applyBorder="1" applyAlignment="1"/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5" borderId="9" xfId="0" applyFill="1" applyBorder="1" applyAlignment="1">
      <alignment horizontal="center" vertical="distributed" shrinkToFit="1"/>
    </xf>
    <xf numFmtId="0" fontId="0" fillId="5" borderId="10" xfId="0" applyFill="1" applyBorder="1" applyAlignment="1">
      <alignment horizontal="center" vertical="distributed" shrinkToFit="1"/>
    </xf>
    <xf numFmtId="0" fontId="21" fillId="11" borderId="9" xfId="0" applyFont="1" applyFill="1" applyBorder="1" applyAlignment="1">
      <alignment horizontal="center" vertical="distributed" shrinkToFit="1"/>
    </xf>
    <xf numFmtId="0" fontId="21" fillId="11" borderId="10" xfId="0" applyFont="1" applyFill="1" applyBorder="1" applyAlignment="1">
      <alignment horizontal="center" vertical="distributed" shrinkToFit="1"/>
    </xf>
    <xf numFmtId="0" fontId="0" fillId="0" borderId="9" xfId="0" applyBorder="1" applyAlignment="1">
      <alignment horizontal="center" vertical="distributed" shrinkToFit="1"/>
    </xf>
    <xf numFmtId="0" fontId="0" fillId="0" borderId="10" xfId="0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41" fillId="0" borderId="2" xfId="2" applyFont="1"/>
    <xf numFmtId="0" fontId="2" fillId="0" borderId="2" xfId="2"/>
    <xf numFmtId="0" fontId="46" fillId="0" borderId="2" xfId="2" applyFont="1" applyFill="1" applyAlignment="1">
      <alignment horizontal="center"/>
    </xf>
    <xf numFmtId="0" fontId="42" fillId="0" borderId="2" xfId="2" applyFont="1" applyFill="1" applyAlignment="1">
      <alignment horizontal="center"/>
    </xf>
    <xf numFmtId="0" fontId="39" fillId="11" borderId="2" xfId="2" applyFont="1" applyFill="1" applyAlignment="1">
      <alignment horizontal="center" vertical="distributed"/>
    </xf>
    <xf numFmtId="0" fontId="2" fillId="0" borderId="2" xfId="2" applyAlignment="1">
      <alignment horizontal="center" vertical="distributed"/>
    </xf>
    <xf numFmtId="0" fontId="37" fillId="10" borderId="2" xfId="2" applyFont="1" applyFill="1" applyAlignment="1">
      <alignment horizontal="center" vertical="center"/>
    </xf>
    <xf numFmtId="0" fontId="38" fillId="11" borderId="2" xfId="2" applyFont="1" applyFill="1" applyAlignment="1">
      <alignment horizontal="center" vertical="distributed"/>
    </xf>
  </cellXfs>
  <cellStyles count="5">
    <cellStyle name="Collegamento ipertestuale" xfId="4" builtinId="8"/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microsoft.com/office/2011/relationships/chartStyle" Target="style10.xml"/><Relationship Id="rId2" Type="http://schemas.microsoft.com/office/2011/relationships/chartColorStyle" Target="colors10.xml"/><Relationship Id="rId1" Type="http://schemas.openxmlformats.org/officeDocument/2006/relationships/image" Target="../media/image2.jpeg"/></Relationships>
</file>

<file path=xl/charts/_rels/chart11.xml.rels><?xml version="1.0" encoding="UTF-8" standalone="yes"?>
<Relationships xmlns="http://schemas.openxmlformats.org/package/2006/relationships"><Relationship Id="rId3" Type="http://schemas.microsoft.com/office/2011/relationships/chartStyle" Target="style11.xml"/><Relationship Id="rId2" Type="http://schemas.microsoft.com/office/2011/relationships/chartColorStyle" Target="colors11.xml"/><Relationship Id="rId1" Type="http://schemas.openxmlformats.org/officeDocument/2006/relationships/image" Target="../media/image3.jpeg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microsoft.com/office/2011/relationships/chartStyle" Target="style13.xml"/><Relationship Id="rId2" Type="http://schemas.microsoft.com/office/2011/relationships/chartColorStyle" Target="colors13.xml"/><Relationship Id="rId1" Type="http://schemas.openxmlformats.org/officeDocument/2006/relationships/image" Target="../media/image4.jpeg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microsoft.com/office/2011/relationships/chartStyle" Target="style18.xml"/><Relationship Id="rId2" Type="http://schemas.microsoft.com/office/2011/relationships/chartColorStyle" Target="colors18.xml"/><Relationship Id="rId1" Type="http://schemas.openxmlformats.org/officeDocument/2006/relationships/chartUserShapes" Target="../drawings/drawing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3" Type="http://schemas.microsoft.com/office/2011/relationships/chartStyle" Target="style21.xml"/><Relationship Id="rId2" Type="http://schemas.microsoft.com/office/2011/relationships/chartColorStyle" Target="colors21.xml"/><Relationship Id="rId1" Type="http://schemas.openxmlformats.org/officeDocument/2006/relationships/image" Target="../media/image5.jpeg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3" Type="http://schemas.microsoft.com/office/2011/relationships/chartStyle" Target="style31.xml"/><Relationship Id="rId2" Type="http://schemas.microsoft.com/office/2011/relationships/chartColorStyle" Target="colors31.xml"/><Relationship Id="rId1" Type="http://schemas.openxmlformats.org/officeDocument/2006/relationships/image" Target="../media/image2.jpeg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baseline="0">
                <a:solidFill>
                  <a:schemeClr val="tx1"/>
                </a:solidFill>
                <a:latin typeface="Calibri" panose="020F0502020204030204"/>
              </a:rPr>
              <a:t>Prospetto Pubblicazioni Scientifiche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Docente'!$C$7:$R$10</c:f>
              <c:strCache>
                <c:ptCount val="16"/>
                <c:pt idx="0">
                  <c:v>Totale Pubblicazioni</c:v>
                </c:pt>
                <c:pt idx="1">
                  <c:v>Contributo su rivista fascia 'A'- ANVUR (non bibl.)</c:v>
                </c:pt>
                <c:pt idx="2">
                  <c:v>Contributo su rivista scientifica ANVUR diversa da fascia 'A' (non bibl.)</c:v>
                </c:pt>
                <c:pt idx="3">
                  <c:v>Contributo su rivista scientifica ANVUR indicizzata ISI-SCOPUS - Q1 (bibl.)</c:v>
                </c:pt>
                <c:pt idx="4">
                  <c:v>Contributo su rivista scientifica ANVUR indicizzata ISI-SCOPUS - Q2 (bibl.)</c:v>
                </c:pt>
                <c:pt idx="5">
                  <c:v>Contributo su rivista scientifica ANVUR indicizzata ISI-SCOPUS - Q3 (bibl.)</c:v>
                </c:pt>
                <c:pt idx="6">
                  <c:v>Contributo su rivista scientifica ANVUR indicizzata ISI-SCOPUS - Q4 (bibl.)</c:v>
                </c:pt>
                <c:pt idx="7">
                  <c:v>Contributo in altre riviste indicizzate ISI-SCOPUS</c:v>
                </c:pt>
                <c:pt idx="8">
                  <c:v>Contributo in altre riviste non indicizzate ISI-SCOPUS</c:v>
                </c:pt>
                <c:pt idx="9">
                  <c:v>Contributo in riviste non scientifiche </c:v>
                </c:pt>
                <c:pt idx="10">
                  <c:v>Monografia</c:v>
                </c:pt>
                <c:pt idx="11">
                  <c:v>Capitolo di libro</c:v>
                </c:pt>
                <c:pt idx="12">
                  <c:v>Contributo in volume collettaneo</c:v>
                </c:pt>
                <c:pt idx="13">
                  <c:v>Atti di convegno indicizzato ISI-SCOPUS</c:v>
                </c:pt>
                <c:pt idx="14">
                  <c:v>Altri atti di convegno</c:v>
                </c:pt>
                <c:pt idx="15">
                  <c:v>Altro</c:v>
                </c:pt>
              </c:strCache>
            </c:strRef>
          </c:cat>
          <c:val>
            <c:numRef>
              <c:f>'Sintesi Attività del Docente'!$C$11:$R$11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5-4AC2-A9DB-359165A8EF2D}"/>
            </c:ext>
          </c:extLst>
        </c:ser>
        <c:dLbls>
          <c:showVal val="1"/>
        </c:dLbls>
        <c:gapWidth val="0"/>
        <c:axId val="144611584"/>
        <c:axId val="144629760"/>
      </c:barChart>
      <c:catAx>
        <c:axId val="1446115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629760"/>
        <c:crosses val="autoZero"/>
        <c:auto val="1"/>
        <c:lblAlgn val="ctr"/>
        <c:lblOffset val="100"/>
      </c:catAx>
      <c:valAx>
        <c:axId val="144629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6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Totale attività scientifiche complessive (Pubblicazioni, Iniziative Convegnistiche, Progetti di Ricerca) riconducibili alle linee di ricerca di Ateneo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Docente'!$BT$7</c:f>
              <c:strCache>
                <c:ptCount val="1"/>
                <c:pt idx="0">
                  <c:v>Totale attività scientifiche complessive (Pubbllicazioni, Iniziative Convegnistiche, Progetti di Ricerca) riconducibili alle linee di ricerca di Ateneo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Docente'!$BT$11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0B-45A4-9A42-4133668D4AA8}"/>
            </c:ext>
          </c:extLst>
        </c:ser>
        <c:gapWidth val="219"/>
        <c:overlap val="-27"/>
        <c:axId val="145621760"/>
        <c:axId val="145623296"/>
      </c:barChart>
      <c:catAx>
        <c:axId val="14562176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23296"/>
        <c:crosses val="autoZero"/>
        <c:auto val="1"/>
        <c:lblAlgn val="ctr"/>
        <c:lblOffset val="100"/>
      </c:catAx>
      <c:valAx>
        <c:axId val="145623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con Università, Enti e Associazioni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Docente'!$BF$7:$BJ$7</c:f>
              <c:strCache>
                <c:ptCount val="5"/>
                <c:pt idx="0">
                  <c:v>Totale Collab Con Univ, Enti e Assoc</c:v>
                </c:pt>
                <c:pt idx="1">
                  <c:v>Collab Con Univ Italiane</c:v>
                </c:pt>
                <c:pt idx="2">
                  <c:v>Collab Con Univ Straniere</c:v>
                </c:pt>
                <c:pt idx="3">
                  <c:v>Associazione o Altri Enti Italiani</c:v>
                </c:pt>
                <c:pt idx="4">
                  <c:v>Associazioni o Altri Enti Stranieri</c:v>
                </c:pt>
              </c:strCache>
            </c:strRef>
          </c:cat>
          <c:val>
            <c:numRef>
              <c:f>'Sintesi Attività del Docente'!$BF$11:$BJ$11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7-46F1-8FCE-123A415EE71F}"/>
            </c:ext>
          </c:extLst>
        </c:ser>
        <c:gapWidth val="219"/>
        <c:overlap val="-27"/>
        <c:axId val="145684736"/>
        <c:axId val="145694720"/>
      </c:barChart>
      <c:catAx>
        <c:axId val="145684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94720"/>
        <c:crosses val="autoZero"/>
        <c:auto val="1"/>
        <c:lblAlgn val="ctr"/>
        <c:lblOffset val="100"/>
      </c:catAx>
      <c:valAx>
        <c:axId val="145694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e Linee di Ricerca di Ateneo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Docente'!$BK$7</c:f>
              <c:strCache>
                <c:ptCount val="1"/>
                <c:pt idx="0">
                  <c:v>Totale Collaborazioni su Linee Ricerca Ateneo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Docente'!$BK$11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05-400C-A023-74B4C4DF064E}"/>
            </c:ext>
          </c:extLst>
        </c:ser>
        <c:ser>
          <c:idx val="1"/>
          <c:order val="1"/>
          <c:tx>
            <c:strRef>
              <c:f>'Sintesi Attività del Docente'!$BL$7</c:f>
              <c:strCache>
                <c:ptCount val="1"/>
                <c:pt idx="0">
                  <c:v>Totale Collaborazioni su Linea Ricerca 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Docente'!$BL$11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05-400C-A023-74B4C4DF064E}"/>
            </c:ext>
          </c:extLst>
        </c:ser>
        <c:ser>
          <c:idx val="2"/>
          <c:order val="2"/>
          <c:tx>
            <c:strRef>
              <c:f>'Sintesi Attività del Docente'!$BM$7</c:f>
              <c:strCache>
                <c:ptCount val="1"/>
                <c:pt idx="0">
                  <c:v>Totale Collaborazioni su Linea Ricerca 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Docente'!$BM$11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05-400C-A023-74B4C4DF064E}"/>
            </c:ext>
          </c:extLst>
        </c:ser>
        <c:ser>
          <c:idx val="3"/>
          <c:order val="3"/>
          <c:tx>
            <c:strRef>
              <c:f>'Sintesi Attività del Docente'!$BN$7</c:f>
              <c:strCache>
                <c:ptCount val="1"/>
                <c:pt idx="0">
                  <c:v>Totale Collaborazioni su Linea Ricerca III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Docente'!$BN$11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05-400C-A023-74B4C4DF064E}"/>
            </c:ext>
          </c:extLst>
        </c:ser>
        <c:ser>
          <c:idx val="4"/>
          <c:order val="4"/>
          <c:tx>
            <c:strRef>
              <c:f>'Sintesi Attività del Docente'!$BO$7</c:f>
              <c:strCache>
                <c:ptCount val="1"/>
                <c:pt idx="0">
                  <c:v>Totale Collaborazioni su Linea Ricerca IV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Docente'!$BO$11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05-400C-A023-74B4C4DF064E}"/>
            </c:ext>
          </c:extLst>
        </c:ser>
        <c:ser>
          <c:idx val="5"/>
          <c:order val="5"/>
          <c:tx>
            <c:strRef>
              <c:f>'Sintesi Attività del Docente'!$BP$7</c:f>
              <c:strCache>
                <c:ptCount val="1"/>
                <c:pt idx="0">
                  <c:v>Totale Collaborazioni su Linea Ricerca 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Docente'!$BP$11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05-400C-A023-74B4C4DF064E}"/>
            </c:ext>
          </c:extLst>
        </c:ser>
        <c:ser>
          <c:idx val="6"/>
          <c:order val="6"/>
          <c:tx>
            <c:strRef>
              <c:f>'Sintesi Attività del Docente'!$BQ$7:$BQ$10</c:f>
              <c:strCache>
                <c:ptCount val="1"/>
                <c:pt idx="0">
                  <c:v>Totale Collaborazioni su Linea Ricerca VI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Docente'!$BQ$11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105-400C-A023-74B4C4DF064E}"/>
            </c:ext>
          </c:extLst>
        </c:ser>
        <c:dLbls>
          <c:showVal val="1"/>
        </c:dLbls>
        <c:gapWidth val="219"/>
        <c:overlap val="-27"/>
        <c:axId val="145853440"/>
        <c:axId val="145867520"/>
      </c:barChart>
      <c:catAx>
        <c:axId val="145853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867520"/>
        <c:crosses val="autoZero"/>
        <c:auto val="1"/>
        <c:lblAlgn val="ctr"/>
        <c:lblOffset val="100"/>
      </c:catAx>
      <c:valAx>
        <c:axId val="145867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85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37369833207246E-2"/>
          <c:y val="0.66857486441358016"/>
          <c:w val="0.46591354379841698"/>
          <c:h val="0.3314252909293676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Iniziative Convegnistiche per Linee di Ricerca</a:t>
            </a:r>
          </a:p>
        </c:rich>
      </c:tx>
      <c:layout>
        <c:manualLayout>
          <c:xMode val="edge"/>
          <c:yMode val="edge"/>
          <c:x val="2.2180623110899071E-2"/>
          <c:y val="1.046702894125261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Docente'!$AJ$7:$AO$8</c:f>
              <c:strCache>
                <c:ptCount val="6"/>
                <c:pt idx="0">
                  <c:v>Totale Iniz Convegn su Linea di Ricerca I</c:v>
                </c:pt>
                <c:pt idx="1">
                  <c:v>Totale Iniz Convegn su Linea di Ricerca II</c:v>
                </c:pt>
                <c:pt idx="2">
                  <c:v>Totale Iniz Convegn su Linea di Ricerca III</c:v>
                </c:pt>
                <c:pt idx="3">
                  <c:v>Totale Iniz Convegn su Linea di Ricerca IV</c:v>
                </c:pt>
                <c:pt idx="4">
                  <c:v>Totale Iniz Convegn su Linea di Ricerca V</c:v>
                </c:pt>
                <c:pt idx="5">
                  <c:v>Totale Iniz Convegn su Linea di Ricerca VI</c:v>
                </c:pt>
              </c:strCache>
            </c:strRef>
          </c:cat>
          <c:val>
            <c:numRef>
              <c:f>'Sintesi Attività del Docente'!$AJ$12:$AO$12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1-4D94-9A60-734C924DAEB1}"/>
            </c:ext>
          </c:extLst>
        </c:ser>
        <c:gapWidth val="219"/>
        <c:overlap val="-27"/>
        <c:axId val="145970304"/>
        <c:axId val="145971840"/>
      </c:barChart>
      <c:catAx>
        <c:axId val="145970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971840"/>
        <c:crosses val="autoZero"/>
        <c:auto val="1"/>
        <c:lblAlgn val="ctr"/>
        <c:lblOffset val="100"/>
      </c:catAx>
      <c:valAx>
        <c:axId val="145971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9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Carattere Interdis/Internaz </a:t>
            </a:r>
          </a:p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Coautori G.Fortun/Esterni</a:t>
            </a:r>
          </a:p>
        </c:rich>
      </c:tx>
      <c:layout>
        <c:manualLayout>
          <c:xMode val="edge"/>
          <c:yMode val="edge"/>
          <c:x val="5.2966416123652924E-2"/>
          <c:y val="3.496058033218983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929074467641799"/>
          <c:y val="0.2361061509999009"/>
          <c:w val="0.82368714705322554"/>
          <c:h val="0.4444662661946379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C81-8D3B-F796A0CB795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C81-8D3B-F796A0CB795C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D8-4C81-8D3B-F796A0CB795C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D8-4C81-8D3B-F796A0CB795C}"/>
              </c:ext>
            </c:extLst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Docente'!$S$7:$V$7</c:f>
              <c:strCache>
                <c:ptCount val="4"/>
                <c:pt idx="0">
                  <c:v>Carattere Interdisciplinare</c:v>
                </c:pt>
                <c:pt idx="1">
                  <c:v>Carattere Internazionale</c:v>
                </c:pt>
                <c:pt idx="2">
                  <c:v>Coautori della Unifortunato</c:v>
                </c:pt>
                <c:pt idx="3">
                  <c:v>Coautori di altri Atenei</c:v>
                </c:pt>
              </c:strCache>
            </c:strRef>
          </c:cat>
          <c:val>
            <c:numRef>
              <c:f>'Sintesi Attività del Docente'!$S$12:$V$12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D8-4C81-8D3B-F796A0CB795C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2.3211965823213311E-2"/>
          <c:y val="0.22889505777897276"/>
          <c:w val="0.22352915946852028"/>
          <c:h val="0.61649398905738739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e Linee di Ricerca di Ateneo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091271181099263"/>
          <c:y val="0.13667570606303475"/>
          <c:w val="0.86272091383648708"/>
          <c:h val="0.53100108443077632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Docente'!$BL$7</c:f>
              <c:strCache>
                <c:ptCount val="1"/>
                <c:pt idx="0">
                  <c:v>Totale Collaborazioni su Linea Ricerca 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Docente'!$BL$12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C7-41EC-A8BA-206647602899}"/>
            </c:ext>
          </c:extLst>
        </c:ser>
        <c:ser>
          <c:idx val="1"/>
          <c:order val="1"/>
          <c:tx>
            <c:strRef>
              <c:f>'Sintesi Attività del Docente'!$BM$7</c:f>
              <c:strCache>
                <c:ptCount val="1"/>
                <c:pt idx="0">
                  <c:v>Totale Collaborazioni su Linea Ricerca 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Docente'!$BM$12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C7-41EC-A8BA-206647602899}"/>
            </c:ext>
          </c:extLst>
        </c:ser>
        <c:ser>
          <c:idx val="2"/>
          <c:order val="2"/>
          <c:tx>
            <c:strRef>
              <c:f>'Sintesi Attività del Docente'!$BN$7</c:f>
              <c:strCache>
                <c:ptCount val="1"/>
                <c:pt idx="0">
                  <c:v>Totale Collaborazioni su Linea Ricerca III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Docente'!$BN$12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C7-41EC-A8BA-206647602899}"/>
            </c:ext>
          </c:extLst>
        </c:ser>
        <c:ser>
          <c:idx val="3"/>
          <c:order val="3"/>
          <c:tx>
            <c:strRef>
              <c:f>'Sintesi Attività del Docente'!$BO$7</c:f>
              <c:strCache>
                <c:ptCount val="1"/>
                <c:pt idx="0">
                  <c:v>Totale Collaborazioni su Linea Ricerca IV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Docente'!$BO$12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C7-41EC-A8BA-206647602899}"/>
            </c:ext>
          </c:extLst>
        </c:ser>
        <c:ser>
          <c:idx val="4"/>
          <c:order val="4"/>
          <c:tx>
            <c:strRef>
              <c:f>'Sintesi Attività del Docente'!$BP$7</c:f>
              <c:strCache>
                <c:ptCount val="1"/>
                <c:pt idx="0">
                  <c:v>Totale Collaborazioni su Linea Ricerca 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Docente'!$BP$12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C7-41EC-A8BA-206647602899}"/>
            </c:ext>
          </c:extLst>
        </c:ser>
        <c:ser>
          <c:idx val="5"/>
          <c:order val="5"/>
          <c:tx>
            <c:strRef>
              <c:f>'Sintesi Attività del Docente'!$BQ$7:$BQ$10</c:f>
              <c:strCache>
                <c:ptCount val="1"/>
                <c:pt idx="0">
                  <c:v>Totale Collaborazioni su Linea Ricerca VI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Docente'!$BQ$12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DC7-41EC-A8BA-206647602899}"/>
            </c:ext>
          </c:extLst>
        </c:ser>
        <c:dLbls>
          <c:showVal val="1"/>
        </c:dLbls>
        <c:gapWidth val="219"/>
        <c:overlap val="-27"/>
        <c:axId val="146031744"/>
        <c:axId val="146033280"/>
      </c:barChart>
      <c:catAx>
        <c:axId val="146031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033280"/>
        <c:crosses val="autoZero"/>
        <c:auto val="1"/>
        <c:lblAlgn val="ctr"/>
        <c:lblOffset val="100"/>
      </c:catAx>
      <c:valAx>
        <c:axId val="146033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03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525341044858058E-2"/>
          <c:y val="0.6685749237986286"/>
          <c:w val="0.72775559223787911"/>
          <c:h val="0.143702175360250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Pubblicazioni Eleggibili</a:t>
            </a:r>
          </a:p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ai fini VQR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9143634854463934"/>
          <c:y val="0.32417682634848727"/>
          <c:w val="0.78265141362664714"/>
          <c:h val="0.55673580528061251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Docente'!$W$7</c:f>
              <c:strCache>
                <c:ptCount val="1"/>
                <c:pt idx="0">
                  <c:v>Eleggibile ai fini VQR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Docente'!$W$12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E-4350-8E51-4D839DF3D7F2}"/>
            </c:ext>
          </c:extLst>
        </c:ser>
        <c:gapWidth val="219"/>
        <c:overlap val="-27"/>
        <c:axId val="146165120"/>
        <c:axId val="146166912"/>
      </c:barChart>
      <c:catAx>
        <c:axId val="14616512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66912"/>
        <c:crosses val="autoZero"/>
        <c:auto val="1"/>
        <c:lblAlgn val="ctr"/>
        <c:lblOffset val="100"/>
      </c:catAx>
      <c:valAx>
        <c:axId val="146166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6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Carattere Interdis/Internaz </a:t>
            </a:r>
          </a:p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Coautori G.Fortun/Esterni</a:t>
            </a:r>
          </a:p>
        </c:rich>
      </c:tx>
      <c:layout>
        <c:manualLayout>
          <c:xMode val="edge"/>
          <c:yMode val="edge"/>
          <c:x val="5.2966416123652924E-2"/>
          <c:y val="3.496058033218983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929074467641799"/>
          <c:y val="0.2361061509999009"/>
          <c:w val="0.82368714705322554"/>
          <c:h val="0.44446626619463792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Docente'!$S$7</c:f>
              <c:strCache>
                <c:ptCount val="1"/>
                <c:pt idx="0">
                  <c:v>Carattere Interdisciplinare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Docente'!$S$12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F3-47A4-ADAB-CBC01547C8E0}"/>
            </c:ext>
          </c:extLst>
        </c:ser>
        <c:ser>
          <c:idx val="1"/>
          <c:order val="1"/>
          <c:tx>
            <c:strRef>
              <c:f>'Sintesi Attività del Docente'!$T$7</c:f>
              <c:strCache>
                <c:ptCount val="1"/>
                <c:pt idx="0">
                  <c:v>Carattere Internazionale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Docente'!$T$12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F3-47A4-ADAB-CBC01547C8E0}"/>
            </c:ext>
          </c:extLst>
        </c:ser>
        <c:ser>
          <c:idx val="2"/>
          <c:order val="2"/>
          <c:tx>
            <c:strRef>
              <c:f>'Sintesi Attività del Docente'!$U$7</c:f>
              <c:strCache>
                <c:ptCount val="1"/>
                <c:pt idx="0">
                  <c:v>Coautori della Unifortunato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F3-47A4-ADAB-CBC01547C8E0}"/>
            </c:ext>
          </c:extLst>
        </c:ser>
        <c:ser>
          <c:idx val="3"/>
          <c:order val="3"/>
          <c:tx>
            <c:strRef>
              <c:f>'Sintesi Attività del Docente'!$V$7</c:f>
              <c:strCache>
                <c:ptCount val="1"/>
                <c:pt idx="0">
                  <c:v>Coautori di altri Atenei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Docente'!$V$12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F3-47A4-ADAB-CBC01547C8E0}"/>
            </c:ext>
          </c:extLst>
        </c:ser>
        <c:dLbls>
          <c:showVal val="1"/>
        </c:dLbls>
        <c:gapWidth val="219"/>
        <c:overlap val="-27"/>
        <c:axId val="146108800"/>
        <c:axId val="146110336"/>
      </c:barChart>
      <c:catAx>
        <c:axId val="1461088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10336"/>
        <c:crosses val="autoZero"/>
        <c:auto val="1"/>
        <c:lblAlgn val="ctr"/>
        <c:lblOffset val="100"/>
      </c:catAx>
      <c:valAx>
        <c:axId val="14611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0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13564880555218"/>
          <c:y val="0.73464024982197051"/>
          <c:w val="0.7617353239923792"/>
          <c:h val="0.2362857832648797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it-IT"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Pubblicazioni per linee di Ricerca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248008143772039"/>
          <c:y val="0.14866793958626831"/>
          <c:w val="0.86094138985745317"/>
          <c:h val="0.6334866605634496"/>
        </c:manualLayout>
      </c:layout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Docente'!$Y$7:$AD$10</c:f>
              <c:strCache>
                <c:ptCount val="6"/>
                <c:pt idx="0">
                  <c:v>Totali Pubblicazioni su Linee di Ricerca I</c:v>
                </c:pt>
                <c:pt idx="1">
                  <c:v>Totali Pubblicazioni su Linee di Ricerca II</c:v>
                </c:pt>
                <c:pt idx="2">
                  <c:v>Totali Pubblicazioni su Linee di Ricerca III</c:v>
                </c:pt>
                <c:pt idx="3">
                  <c:v>Totali Pubblicazioni su Linee di Ricerca IV</c:v>
                </c:pt>
                <c:pt idx="4">
                  <c:v>Totali Pubblicazioni su Linee di Ricerca V</c:v>
                </c:pt>
                <c:pt idx="5">
                  <c:v>Totali Pubblicazioni su Linee di Ricerca VI</c:v>
                </c:pt>
              </c:strCache>
            </c:strRef>
          </c:cat>
          <c:val>
            <c:numRef>
              <c:f>'Sintesi Attività del Docente'!$Y$12:$AD$12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57-4A04-A1DC-78E33E9229F4}"/>
            </c:ext>
          </c:extLst>
        </c:ser>
        <c:dLbls>
          <c:showVal val="1"/>
        </c:dLbls>
        <c:gapWidth val="219"/>
        <c:overlap val="-27"/>
        <c:axId val="146192640"/>
        <c:axId val="146284544"/>
      </c:barChart>
      <c:catAx>
        <c:axId val="14619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84544"/>
        <c:crosses val="autoZero"/>
        <c:auto val="1"/>
        <c:lblAlgn val="ctr"/>
        <c:lblOffset val="100"/>
      </c:catAx>
      <c:valAx>
        <c:axId val="146284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Pubblicazioni su Linee</a:t>
            </a:r>
            <a:r>
              <a:rPr lang="en-US" baseline="0"/>
              <a:t> di Ricerca di Ateneo </a:t>
            </a:r>
            <a:endParaRPr lang="en-US"/>
          </a:p>
        </c:rich>
      </c:tx>
      <c:layout>
        <c:manualLayout>
          <c:xMode val="edge"/>
          <c:yMode val="edge"/>
          <c:x val="0.16912488920614832"/>
          <c:y val="0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Docente'!$X$7</c:f>
              <c:strCache>
                <c:ptCount val="1"/>
                <c:pt idx="0">
                  <c:v>Totali Pubblicazioni su Linee di Ricerca di Ateneo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Docente'!$X$12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D1-49AE-B176-0BF6703484BA}"/>
            </c:ext>
          </c:extLst>
        </c:ser>
        <c:gapWidth val="219"/>
        <c:overlap val="-27"/>
        <c:axId val="146337792"/>
        <c:axId val="146339328"/>
      </c:barChart>
      <c:catAx>
        <c:axId val="14633779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339328"/>
        <c:crosses val="autoZero"/>
        <c:auto val="1"/>
        <c:lblAlgn val="ctr"/>
        <c:lblOffset val="100"/>
      </c:catAx>
      <c:valAx>
        <c:axId val="146339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33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Pubblicazioni Eleggibili</a:t>
            </a:r>
          </a:p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ai fini VQR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Docente'!$W$7</c:f>
              <c:strCache>
                <c:ptCount val="1"/>
                <c:pt idx="0">
                  <c:v>Eleggibile ai fini VQR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Docente'!$W$11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0E-4AFD-9F20-0E363A5A9E81}"/>
            </c:ext>
          </c:extLst>
        </c:ser>
        <c:gapWidth val="219"/>
        <c:overlap val="-27"/>
        <c:axId val="144514432"/>
        <c:axId val="144553088"/>
      </c:barChart>
      <c:catAx>
        <c:axId val="14451443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553088"/>
        <c:crosses val="autoZero"/>
        <c:auto val="1"/>
        <c:lblAlgn val="ctr"/>
        <c:lblOffset val="100"/>
      </c:catAx>
      <c:valAx>
        <c:axId val="1445530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51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Pubblicazioni per linee di Ricerca</a:t>
            </a:r>
          </a:p>
        </c:rich>
      </c:tx>
      <c:layout>
        <c:manualLayout>
          <c:xMode val="edge"/>
          <c:yMode val="edge"/>
          <c:x val="7.1734124357147627E-2"/>
          <c:y val="0"/>
        </c:manualLayout>
      </c:layout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76315300271647"/>
          <c:y val="0.3195932557377793"/>
          <c:w val="0.77907773788830725"/>
          <c:h val="0.57376577342055024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40-48DB-B56B-6F52FB1AB9F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40-48DB-B56B-6F52FB1AB9FF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640-48DB-B56B-6F52FB1AB9FF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640-48DB-B56B-6F52FB1AB9FF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640-48DB-B56B-6F52FB1AB9FF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Docente'!$Y$7:$AD$10</c:f>
              <c:strCache>
                <c:ptCount val="6"/>
                <c:pt idx="0">
                  <c:v>Totali Pubblicazioni su Linee di Ricerca I</c:v>
                </c:pt>
                <c:pt idx="1">
                  <c:v>Totali Pubblicazioni su Linee di Ricerca II</c:v>
                </c:pt>
                <c:pt idx="2">
                  <c:v>Totali Pubblicazioni su Linee di Ricerca III</c:v>
                </c:pt>
                <c:pt idx="3">
                  <c:v>Totali Pubblicazioni su Linee di Ricerca IV</c:v>
                </c:pt>
                <c:pt idx="4">
                  <c:v>Totali Pubblicazioni su Linee di Ricerca V</c:v>
                </c:pt>
                <c:pt idx="5">
                  <c:v>Totali Pubblicazioni su Linee di Ricerca VI</c:v>
                </c:pt>
              </c:strCache>
            </c:strRef>
          </c:cat>
          <c:val>
            <c:numRef>
              <c:f>'Sintesi Attività del Docente'!$Y$12:$AC$12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640-48DB-B56B-6F52FB1AB9FF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Iniziative Convegnistiche e Seminariali</a:t>
            </a:r>
          </a:p>
        </c:rich>
      </c:tx>
      <c:layout>
        <c:manualLayout>
          <c:xMode val="edge"/>
          <c:yMode val="edge"/>
          <c:x val="4.3547248118009398E-2"/>
          <c:y val="0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Docente'!$AF$7</c:f>
              <c:strCache>
                <c:ptCount val="1"/>
                <c:pt idx="0">
                  <c:v>Convegno Scientifico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Docente'!$AF$12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3-4CDD-8695-034148AF0397}"/>
            </c:ext>
          </c:extLst>
        </c:ser>
        <c:ser>
          <c:idx val="1"/>
          <c:order val="1"/>
          <c:tx>
            <c:strRef>
              <c:f>'Sintesi Attività del Docente'!$AG$7</c:f>
              <c:strCache>
                <c:ptCount val="1"/>
                <c:pt idx="0">
                  <c:v>Seminario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Docente'!$AG$12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3-4CDD-8695-034148AF0397}"/>
            </c:ext>
          </c:extLst>
        </c:ser>
        <c:ser>
          <c:idx val="2"/>
          <c:order val="2"/>
          <c:tx>
            <c:strRef>
              <c:f>'Sintesi Attività del Docente'!$AH$7</c:f>
              <c:strCache>
                <c:ptCount val="1"/>
                <c:pt idx="0">
                  <c:v>Di carattere Internazionale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Docente'!$AH$12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23-4CDD-8695-034148AF0397}"/>
            </c:ext>
          </c:extLst>
        </c:ser>
        <c:dLbls>
          <c:showVal val="1"/>
        </c:dLbls>
        <c:gapWidth val="219"/>
        <c:overlap val="-27"/>
        <c:axId val="146446208"/>
        <c:axId val="146447744"/>
      </c:barChart>
      <c:catAx>
        <c:axId val="146446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47744"/>
        <c:crosses val="autoZero"/>
        <c:auto val="1"/>
        <c:lblAlgn val="ctr"/>
        <c:lblOffset val="100"/>
      </c:catAx>
      <c:valAx>
        <c:axId val="146447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969763911884329E-2"/>
          <c:y val="0.74290905180464462"/>
          <c:w val="0.90117412560595"/>
          <c:h val="0.2447686372931021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it-IT"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Iniziative Convegnistiche su Linee di Ricerca di Ateneo</a:t>
            </a:r>
          </a:p>
        </c:rich>
      </c:tx>
      <c:layout>
        <c:manualLayout>
          <c:xMode val="edge"/>
          <c:yMode val="edge"/>
          <c:x val="0.16912488920614832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8109434334381094"/>
          <c:y val="0.42197104668722502"/>
          <c:w val="0.79439328097709772"/>
          <c:h val="0.43652810905003464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Docente'!$AI$7</c:f>
              <c:strCache>
                <c:ptCount val="1"/>
                <c:pt idx="0">
                  <c:v>Totale Iniziative Convegnistiche su Linee di Ricerca di Ateneo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Docente'!$AI$12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B9-49F5-8AB2-9C75BE689276}"/>
            </c:ext>
          </c:extLst>
        </c:ser>
        <c:gapWidth val="219"/>
        <c:overlap val="-27"/>
        <c:axId val="146497536"/>
        <c:axId val="146499072"/>
      </c:barChart>
      <c:catAx>
        <c:axId val="14649753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99072"/>
        <c:crosses val="autoZero"/>
        <c:auto val="1"/>
        <c:lblAlgn val="ctr"/>
        <c:lblOffset val="100"/>
      </c:catAx>
      <c:valAx>
        <c:axId val="146499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Progetti di Ricerca e Relativi Fondi</a:t>
            </a:r>
          </a:p>
        </c:rich>
      </c:tx>
      <c:layout>
        <c:manualLayout>
          <c:xMode val="edge"/>
          <c:yMode val="edge"/>
          <c:x val="3.0892874695753681E-2"/>
          <c:y val="1.2724569022020021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Docente'!$AQ$7:$AX$7</c:f>
              <c:strCache>
                <c:ptCount val="8"/>
                <c:pt idx="0">
                  <c:v>Progetti su Fondi di Ateneo</c:v>
                </c:pt>
                <c:pt idx="1">
                  <c:v>Progetti su Fondi Pubblici Europei</c:v>
                </c:pt>
                <c:pt idx="2">
                  <c:v>Progetti su Fondi Pubblici Nazionali</c:v>
                </c:pt>
                <c:pt idx="3">
                  <c:v>Progetti su Fondi Pubblici Regionali</c:v>
                </c:pt>
                <c:pt idx="4">
                  <c:v>Altri Fondi Pubblici</c:v>
                </c:pt>
                <c:pt idx="5">
                  <c:v>Fondi Privati</c:v>
                </c:pt>
                <c:pt idx="6">
                  <c:v>Presentati Ma Non Finanziati</c:v>
                </c:pt>
                <c:pt idx="7">
                  <c:v>Finanziamento Non Previsto</c:v>
                </c:pt>
              </c:strCache>
            </c:strRef>
          </c:cat>
          <c:val>
            <c:numRef>
              <c:f>'Sintesi Attività del Docente'!$AQ$12:$AX$12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3-4C8A-8220-D643660634FF}"/>
            </c:ext>
          </c:extLst>
        </c:ser>
        <c:gapWidth val="182"/>
        <c:axId val="146535552"/>
        <c:axId val="146537088"/>
      </c:barChart>
      <c:catAx>
        <c:axId val="146535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537088"/>
        <c:crosses val="autoZero"/>
        <c:auto val="1"/>
        <c:lblAlgn val="ctr"/>
        <c:lblOffset val="100"/>
      </c:catAx>
      <c:valAx>
        <c:axId val="1465370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53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Partecipazioni a Progetti di Ricerca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Docente'!$AP$7</c:f>
              <c:strCache>
                <c:ptCount val="1"/>
                <c:pt idx="0">
                  <c:v>Totale Partecipazione Progetti di Ricerca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Docente'!$AP$12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4-4405-8DFB-05E7880DD8C8}"/>
            </c:ext>
          </c:extLst>
        </c:ser>
        <c:gapWidth val="219"/>
        <c:overlap val="-27"/>
        <c:axId val="144018048"/>
        <c:axId val="144023936"/>
      </c:barChart>
      <c:catAx>
        <c:axId val="144018048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023936"/>
        <c:crosses val="autoZero"/>
        <c:auto val="1"/>
        <c:lblAlgn val="ctr"/>
        <c:lblOffset val="100"/>
      </c:catAx>
      <c:valAx>
        <c:axId val="144023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01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Progetti di Ricerca e Relativi Fondi</a:t>
            </a:r>
          </a:p>
        </c:rich>
      </c:tx>
      <c:layout>
        <c:manualLayout>
          <c:xMode val="edge"/>
          <c:yMode val="edge"/>
          <c:x val="3.0892874695753681E-2"/>
          <c:y val="1.2724569022020021E-2"/>
        </c:manualLayout>
      </c:layout>
      <c:spPr>
        <a:noFill/>
        <a:ln>
          <a:noFill/>
        </a:ln>
        <a:effectLst/>
      </c:spPr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D9-41B9-BA0E-EA47542756F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D9-41B9-BA0E-EA47542756FF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D9-41B9-BA0E-EA47542756FF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D9-41B9-BA0E-EA47542756FF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DD9-41B9-BA0E-EA47542756FF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DD9-41B9-BA0E-EA47542756FF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DD9-41B9-BA0E-EA47542756FF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DD9-41B9-BA0E-EA47542756FF}"/>
              </c:ext>
            </c:extLst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Docente'!$AQ$7:$AX$7</c:f>
              <c:strCache>
                <c:ptCount val="8"/>
                <c:pt idx="0">
                  <c:v>Progetti su Fondi di Ateneo</c:v>
                </c:pt>
                <c:pt idx="1">
                  <c:v>Progetti su Fondi Pubblici Europei</c:v>
                </c:pt>
                <c:pt idx="2">
                  <c:v>Progetti su Fondi Pubblici Nazionali</c:v>
                </c:pt>
                <c:pt idx="3">
                  <c:v>Progetti su Fondi Pubblici Regionali</c:v>
                </c:pt>
                <c:pt idx="4">
                  <c:v>Altri Fondi Pubblici</c:v>
                </c:pt>
                <c:pt idx="5">
                  <c:v>Fondi Privati</c:v>
                </c:pt>
                <c:pt idx="6">
                  <c:v>Presentati Ma Non Finanziati</c:v>
                </c:pt>
                <c:pt idx="7">
                  <c:v>Finanziamento Non Previsto</c:v>
                </c:pt>
              </c:strCache>
            </c:strRef>
          </c:cat>
          <c:val>
            <c:numRef>
              <c:f>'Sintesi Attività del Docente'!$AQ$12:$AX$12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DD9-41B9-BA0E-EA47542756FF}"/>
            </c:ext>
          </c:extLst>
        </c:ser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Ricerca e Linee di Ateneo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2426656098321958E-2"/>
          <c:y val="0.15020042655534188"/>
          <c:w val="0.89086697219674649"/>
          <c:h val="0.36864626332698425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Docente'!$AZ$7</c:f>
              <c:strCache>
                <c:ptCount val="1"/>
                <c:pt idx="0">
                  <c:v>Totale Partecip Progetti su Linea Ricerca 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Docente'!$AZ$12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F-4B4A-81C9-121487287C3A}"/>
            </c:ext>
          </c:extLst>
        </c:ser>
        <c:ser>
          <c:idx val="1"/>
          <c:order val="1"/>
          <c:tx>
            <c:strRef>
              <c:f>'Sintesi Attività del Docente'!$BA$7</c:f>
              <c:strCache>
                <c:ptCount val="1"/>
                <c:pt idx="0">
                  <c:v>Totale Partecip Progetti su Linea Ricerca 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Docente'!$BA$12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BF-4B4A-81C9-121487287C3A}"/>
            </c:ext>
          </c:extLst>
        </c:ser>
        <c:ser>
          <c:idx val="2"/>
          <c:order val="2"/>
          <c:tx>
            <c:strRef>
              <c:f>'Sintesi Attività del Docente'!$BB$7</c:f>
              <c:strCache>
                <c:ptCount val="1"/>
                <c:pt idx="0">
                  <c:v>Totale Partecip Progetti su Linea Ricerca III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Docente'!$BB$12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BF-4B4A-81C9-121487287C3A}"/>
            </c:ext>
          </c:extLst>
        </c:ser>
        <c:ser>
          <c:idx val="3"/>
          <c:order val="3"/>
          <c:tx>
            <c:strRef>
              <c:f>'Sintesi Attività del Docente'!$BC$7</c:f>
              <c:strCache>
                <c:ptCount val="1"/>
                <c:pt idx="0">
                  <c:v>Totale Partecip Progetti su Linea Ricerca IV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Docente'!$BC$12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BF-4B4A-81C9-121487287C3A}"/>
            </c:ext>
          </c:extLst>
        </c:ser>
        <c:ser>
          <c:idx val="4"/>
          <c:order val="4"/>
          <c:tx>
            <c:strRef>
              <c:f>'Sintesi Attività del Docente'!$BD$7</c:f>
              <c:strCache>
                <c:ptCount val="1"/>
                <c:pt idx="0">
                  <c:v>Totale Partecip Progetti su Linea Ricerca 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Docente'!$BD$12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BF-4B4A-81C9-121487287C3A}"/>
            </c:ext>
          </c:extLst>
        </c:ser>
        <c:ser>
          <c:idx val="5"/>
          <c:order val="5"/>
          <c:tx>
            <c:strRef>
              <c:f>'Sintesi Attività del Docente'!$BE$7:$BE$10</c:f>
              <c:strCache>
                <c:ptCount val="1"/>
                <c:pt idx="0">
                  <c:v>Totale Partecip Progetti su Linea Ricerca VI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Docente'!$BE$12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DBF-4B4A-81C9-121487287C3A}"/>
            </c:ext>
          </c:extLst>
        </c:ser>
        <c:dLbls>
          <c:showVal val="1"/>
        </c:dLbls>
        <c:gapWidth val="219"/>
        <c:overlap val="-27"/>
        <c:axId val="146697600"/>
        <c:axId val="146609280"/>
      </c:barChart>
      <c:catAx>
        <c:axId val="146697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609280"/>
        <c:crosses val="autoZero"/>
        <c:auto val="1"/>
        <c:lblAlgn val="ctr"/>
        <c:lblOffset val="100"/>
      </c:catAx>
      <c:valAx>
        <c:axId val="146609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69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336068697748502E-2"/>
          <c:y val="0.59482491236720181"/>
          <c:w val="0.68054306405441678"/>
          <c:h val="0.4051751129668478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it-IT"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Progetti</a:t>
            </a:r>
            <a:r>
              <a:rPr lang="en-US" baseline="0"/>
              <a:t> </a:t>
            </a:r>
            <a:r>
              <a:rPr lang="en-US"/>
              <a:t>su Linee di Ricerca di Ateneo</a:t>
            </a:r>
          </a:p>
        </c:rich>
      </c:tx>
      <c:layout>
        <c:manualLayout>
          <c:xMode val="edge"/>
          <c:yMode val="edge"/>
          <c:x val="0.16912488920614832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8109434334381094"/>
          <c:y val="0.42197104668722502"/>
          <c:w val="0.79439328097709772"/>
          <c:h val="0.43652810905003464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Docente'!$AY$7</c:f>
              <c:strCache>
                <c:ptCount val="1"/>
                <c:pt idx="0">
                  <c:v>Totale Partecip Progetti su Linee Ricerca Ateneo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Docente'!$AY$12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E2-48BC-A0CD-6B33AD289A66}"/>
            </c:ext>
          </c:extLst>
        </c:ser>
        <c:gapWidth val="219"/>
        <c:overlap val="-27"/>
        <c:axId val="146633856"/>
        <c:axId val="146635392"/>
      </c:barChart>
      <c:catAx>
        <c:axId val="14663385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635392"/>
        <c:crosses val="autoZero"/>
        <c:auto val="1"/>
        <c:lblAlgn val="ctr"/>
        <c:lblOffset val="100"/>
      </c:catAx>
      <c:valAx>
        <c:axId val="146635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6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Ricerca e Linee di Ateneo</a:t>
            </a:r>
          </a:p>
        </c:rich>
      </c:tx>
      <c:spPr>
        <a:noFill/>
        <a:ln>
          <a:noFill/>
        </a:ln>
        <a:effectLst/>
      </c:spPr>
    </c:title>
    <c:view3D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168033967959773E-2"/>
          <c:y val="0.2363866556584942"/>
          <c:w val="0.89086697219674649"/>
          <c:h val="0.36864626332698425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82D-418C-B157-A79DA2F4013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2D-418C-B157-A79DA2F4013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2D-418C-B157-A79DA2F4013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82D-418C-B157-A79DA2F40139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82D-418C-B157-A79DA2F40139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82D-418C-B157-A79DA2F40139}"/>
              </c:ext>
            </c:extLst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Docente'!$AZ$7:$BE$8</c:f>
              <c:strCache>
                <c:ptCount val="6"/>
                <c:pt idx="0">
                  <c:v>Totale Partecip Progetti su Linea Ricerca I</c:v>
                </c:pt>
                <c:pt idx="1">
                  <c:v>Totale Partecip Progetti su Linea Ricerca II</c:v>
                </c:pt>
                <c:pt idx="2">
                  <c:v>Totale Partecip Progetti su Linea Ricerca III</c:v>
                </c:pt>
                <c:pt idx="3">
                  <c:v>Totale Partecip Progetti su Linea Ricerca IV</c:v>
                </c:pt>
                <c:pt idx="4">
                  <c:v>Totale Partecip Progetti su Linea Ricerca V</c:v>
                </c:pt>
                <c:pt idx="5">
                  <c:v>Totale Partecip Progetti su Linea Ricerca VI</c:v>
                </c:pt>
              </c:strCache>
            </c:strRef>
          </c:cat>
          <c:val>
            <c:numRef>
              <c:f>'Sintesi Attività del Docente'!$AZ$12:$BE$12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82D-418C-B157-A79DA2F40139}"/>
            </c:ext>
          </c:extLst>
        </c:ser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324631403589804E-2"/>
          <c:y val="0.6860428047534648"/>
          <c:w val="0.86728177208519686"/>
          <c:h val="0.3139571952465353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it-IT"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Partecipazione: Capofila/Partner</a:t>
            </a:r>
          </a:p>
        </c:rich>
      </c:tx>
      <c:layout>
        <c:manualLayout>
          <c:xMode val="edge"/>
          <c:yMode val="edge"/>
          <c:x val="0.12313631729968517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96657169357142"/>
          <c:y val="0.20147733180401409"/>
          <c:w val="0.78253342947768811"/>
          <c:h val="0.55099140990121032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Docente'!$BR$7</c:f>
              <c:strCache>
                <c:ptCount val="1"/>
                <c:pt idx="0">
                  <c:v>Totale Progetti Capofila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Docente'!$BR$12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D-4838-9D07-31C729192BA2}"/>
            </c:ext>
          </c:extLst>
        </c:ser>
        <c:ser>
          <c:idx val="1"/>
          <c:order val="1"/>
          <c:tx>
            <c:strRef>
              <c:f>'Sintesi Attività del Docente'!$BS$7</c:f>
              <c:strCache>
                <c:ptCount val="1"/>
                <c:pt idx="0">
                  <c:v>Totale Progetti Partner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Docente'!$BS$12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DD-4838-9D07-31C729192BA2}"/>
            </c:ext>
          </c:extLst>
        </c:ser>
        <c:dLbls>
          <c:showVal val="1"/>
        </c:dLbls>
        <c:axId val="146944384"/>
        <c:axId val="146945920"/>
      </c:barChart>
      <c:catAx>
        <c:axId val="146944384"/>
        <c:scaling>
          <c:orientation val="minMax"/>
        </c:scaling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945920"/>
        <c:crosses val="autoZero"/>
        <c:auto val="1"/>
        <c:lblAlgn val="ctr"/>
        <c:lblOffset val="100"/>
      </c:catAx>
      <c:valAx>
        <c:axId val="146945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94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Carattere Interdis/Internaz </a:t>
            </a:r>
          </a:p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Coautori G.Fortun/Esterni</a:t>
            </a:r>
          </a:p>
        </c:rich>
      </c:tx>
      <c:layout>
        <c:manualLayout>
          <c:xMode val="edge"/>
          <c:yMode val="edge"/>
          <c:x val="0.26651655881543707"/>
          <c:y val="1.82628381920525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Docente'!$S$7</c:f>
              <c:strCache>
                <c:ptCount val="1"/>
                <c:pt idx="0">
                  <c:v>Carattere Interdisciplinare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Docente'!$S$11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DC-430B-B4FC-50ED5DCE80D2}"/>
            </c:ext>
          </c:extLst>
        </c:ser>
        <c:ser>
          <c:idx val="1"/>
          <c:order val="1"/>
          <c:tx>
            <c:strRef>
              <c:f>'Sintesi Attività del Docente'!$T$7</c:f>
              <c:strCache>
                <c:ptCount val="1"/>
                <c:pt idx="0">
                  <c:v>Carattere Internazionale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Docente'!$T$11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DC-430B-B4FC-50ED5DCE80D2}"/>
            </c:ext>
          </c:extLst>
        </c:ser>
        <c:ser>
          <c:idx val="2"/>
          <c:order val="2"/>
          <c:tx>
            <c:strRef>
              <c:f>'Sintesi Attività del Docente'!$U$7</c:f>
              <c:strCache>
                <c:ptCount val="1"/>
                <c:pt idx="0">
                  <c:v>Coautori della Unifortunato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Docente'!$U$11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DC-430B-B4FC-50ED5DCE80D2}"/>
            </c:ext>
          </c:extLst>
        </c:ser>
        <c:ser>
          <c:idx val="3"/>
          <c:order val="3"/>
          <c:tx>
            <c:strRef>
              <c:f>'Sintesi Attività del Docente'!$V$7</c:f>
              <c:strCache>
                <c:ptCount val="1"/>
                <c:pt idx="0">
                  <c:v>Coautori di altri Atenei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Docente'!$V$11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DC-430B-B4FC-50ED5DCE80D2}"/>
            </c:ext>
          </c:extLst>
        </c:ser>
        <c:dLbls>
          <c:showVal val="1"/>
        </c:dLbls>
        <c:gapWidth val="219"/>
        <c:overlap val="-27"/>
        <c:axId val="145138048"/>
        <c:axId val="145139584"/>
      </c:barChart>
      <c:catAx>
        <c:axId val="145138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139584"/>
        <c:crosses val="autoZero"/>
        <c:auto val="1"/>
        <c:lblAlgn val="ctr"/>
        <c:lblOffset val="100"/>
      </c:catAx>
      <c:valAx>
        <c:axId val="145139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13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13564880555218"/>
          <c:y val="0.85152456351736827"/>
          <c:w val="0.7617353239923792"/>
          <c:h val="0.1194015732883862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it-IT"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con Università, Enti e Associazioni</a:t>
            </a:r>
          </a:p>
        </c:rich>
      </c:tx>
      <c:layout>
        <c:manualLayout>
          <c:xMode val="edge"/>
          <c:yMode val="edge"/>
          <c:x val="0.20489595068094241"/>
          <c:y val="2.0657057068779894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Docente'!$BF$7</c:f>
              <c:strCache>
                <c:ptCount val="1"/>
                <c:pt idx="0">
                  <c:v>Totale Collab Con Univ, Enti e Assoc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31-4D69-A883-FAD141955A0F}"/>
              </c:ext>
            </c:extLst>
          </c:dPt>
          <c:dLbls>
            <c:dLbl>
              <c:idx val="0"/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1-4D69-A883-FAD141955A0F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31-4D69-A883-FAD141955A0F}"/>
            </c:ext>
          </c:extLst>
        </c:ser>
        <c:gapWidth val="219"/>
        <c:overlap val="-27"/>
        <c:axId val="146737792"/>
        <c:axId val="146751872"/>
      </c:barChart>
      <c:catAx>
        <c:axId val="14673779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751872"/>
        <c:crosses val="autoZero"/>
        <c:auto val="1"/>
        <c:lblAlgn val="ctr"/>
        <c:lblOffset val="100"/>
      </c:catAx>
      <c:valAx>
        <c:axId val="146751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73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con Università, Enti e Associazioni</a:t>
            </a:r>
          </a:p>
        </c:rich>
      </c:tx>
      <c:layout>
        <c:manualLayout>
          <c:xMode val="edge"/>
          <c:yMode val="edge"/>
          <c:x val="2.174949706040789E-2"/>
          <c:y val="0"/>
        </c:manualLayout>
      </c:layout>
      <c:spPr>
        <a:noFill/>
        <a:ln>
          <a:noFill/>
        </a:ln>
        <a:effectLst/>
      </c:spPr>
    </c:title>
    <c:view3D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49710310236573E-2"/>
          <c:y val="0.20819246468266092"/>
          <c:w val="0.84236732937643144"/>
          <c:h val="0.69230645854327666"/>
        </c:manualLayout>
      </c:layout>
      <c:pie3DChart>
        <c:varyColors val="1"/>
        <c:ser>
          <c:idx val="0"/>
          <c:order val="0"/>
          <c:explosion val="56"/>
          <c:dPt>
            <c:idx val="0"/>
            <c:explosion val="14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362-4EF8-997B-B9BCE71C4F5D}"/>
              </c:ext>
            </c:extLst>
          </c:dPt>
          <c:dPt>
            <c:idx val="1"/>
            <c:explosion val="17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362-4EF8-997B-B9BCE71C4F5D}"/>
              </c:ext>
            </c:extLst>
          </c:dPt>
          <c:dPt>
            <c:idx val="2"/>
            <c:explosion val="29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362-4EF8-997B-B9BCE71C4F5D}"/>
              </c:ext>
            </c:extLst>
          </c:dPt>
          <c:dPt>
            <c:idx val="3"/>
            <c:explosion val="26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362-4EF8-997B-B9BCE71C4F5D}"/>
              </c:ext>
            </c:extLst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Docente'!$BG$7:$BJ$7</c:f>
              <c:strCache>
                <c:ptCount val="4"/>
                <c:pt idx="0">
                  <c:v>Collab Con Univ Italiane</c:v>
                </c:pt>
                <c:pt idx="1">
                  <c:v>Collab Con Univ Straniere</c:v>
                </c:pt>
                <c:pt idx="2">
                  <c:v>Associazione o Altri Enti Italiani</c:v>
                </c:pt>
                <c:pt idx="3">
                  <c:v>Associazioni o Altri Enti Stranieri</c:v>
                </c:pt>
              </c:strCache>
            </c:strRef>
          </c:cat>
          <c:val>
            <c:numRef>
              <c:f>'Sintesi Attività del Docente'!$BG$12:$BJ$12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362-4EF8-997B-B9BCE71C4F5D}"/>
            </c:ext>
          </c:extLst>
        </c:ser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11679625991E-2"/>
          <c:y val="0.83194481579039858"/>
          <c:w val="0.8999999766407486"/>
          <c:h val="0.15583351390503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Collaborazioni con Università, Enti e Associazioni su Linee di Ricerca</a:t>
            </a:r>
          </a:p>
        </c:rich>
      </c:tx>
      <c:layout>
        <c:manualLayout>
          <c:xMode val="edge"/>
          <c:yMode val="edge"/>
          <c:x val="0.20489595068094241"/>
          <c:y val="2.065705706877989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961492180958376"/>
          <c:y val="0.26327419234159943"/>
          <c:w val="0.8607678156172186"/>
          <c:h val="0.6206367253196966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Docente'!$BK$7</c:f>
              <c:strCache>
                <c:ptCount val="1"/>
                <c:pt idx="0">
                  <c:v>Totale Collaborazioni su Linee Ricerca Ateneo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40000"/>
                    <a:lumOff val="60000"/>
                    <a:shade val="30000"/>
                    <a:satMod val="115000"/>
                  </a:schemeClr>
                </a:gs>
                <a:gs pos="50000">
                  <a:schemeClr val="tx2">
                    <a:lumMod val="40000"/>
                    <a:lumOff val="60000"/>
                    <a:shade val="67500"/>
                    <a:satMod val="115000"/>
                  </a:schemeClr>
                </a:gs>
                <a:gs pos="100000">
                  <a:schemeClr val="tx2">
                    <a:lumMod val="40000"/>
                    <a:lumOff val="60000"/>
                    <a:shade val="100000"/>
                    <a:satMod val="115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Docente'!$BK$12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4-4220-B1BA-C8CB0D95FDAF}"/>
            </c:ext>
          </c:extLst>
        </c:ser>
        <c:gapWidth val="219"/>
        <c:overlap val="-27"/>
        <c:axId val="147022592"/>
        <c:axId val="147024128"/>
      </c:barChart>
      <c:catAx>
        <c:axId val="14702259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024128"/>
        <c:crosses val="autoZero"/>
        <c:auto val="1"/>
        <c:lblAlgn val="ctr"/>
        <c:lblOffset val="100"/>
      </c:catAx>
      <c:valAx>
        <c:axId val="147024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02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Totale attività scientifiche complessive (Pubblicazioni, Iniziative Convegnistiche, Progetti di Ricerca) riconducibili alle linee di ricerca di Ateneo</a:t>
            </a:r>
          </a:p>
        </c:rich>
      </c:tx>
      <c:layout>
        <c:manualLayout>
          <c:xMode val="edge"/>
          <c:yMode val="edge"/>
          <c:x val="0.11714269461663097"/>
          <c:y val="1.9649864513926314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Docente'!$BT$7</c:f>
              <c:strCache>
                <c:ptCount val="1"/>
                <c:pt idx="0">
                  <c:v>Totale attività scientifiche complessive (Pubbllicazioni, Iniziative Convegnistiche, Progetti di Ricerca) riconducibili alle linee di ricerca di Ateneo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Docente'!$BT$11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9-4694-B6CE-36913825F8A5}"/>
            </c:ext>
          </c:extLst>
        </c:ser>
        <c:gapWidth val="219"/>
        <c:overlap val="-27"/>
        <c:axId val="147134720"/>
        <c:axId val="147152896"/>
      </c:barChart>
      <c:catAx>
        <c:axId val="14713472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152896"/>
        <c:crosses val="autoZero"/>
        <c:auto val="1"/>
        <c:lblAlgn val="ctr"/>
        <c:lblOffset val="100"/>
      </c:catAx>
      <c:valAx>
        <c:axId val="147152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13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Totale attività scientifiche complessive (Pubblicazioni, Iniziative Convegnistiche, Progetti di Ricerca) riconducibili alle linee di ricerca di Ateneo</a:t>
            </a:r>
            <a:endParaRPr lang="it-IT" sz="2800">
              <a:effectLst/>
            </a:endParaRPr>
          </a:p>
        </c:rich>
      </c:tx>
      <c:layout>
        <c:manualLayout>
          <c:xMode val="edge"/>
          <c:yMode val="edge"/>
          <c:x val="0.20489595068094241"/>
          <c:y val="2.065705706877989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961492180958376"/>
          <c:y val="0.3641444205484044"/>
          <c:w val="0.8607678156172186"/>
          <c:h val="0.51976653489625047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Docente'!$BT$7</c:f>
              <c:strCache>
                <c:ptCount val="1"/>
                <c:pt idx="0">
                  <c:v>Totale attività scientifiche complessive (Pubbllicazioni, Iniziative Convegnistiche, Progetti di Ricerca) riconducibili alle linee di ricerca di Ateneo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Docente'!$BT$12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03-4496-A97A-292B235859E2}"/>
            </c:ext>
          </c:extLst>
        </c:ser>
        <c:gapWidth val="219"/>
        <c:overlap val="-27"/>
        <c:axId val="147181568"/>
        <c:axId val="147183104"/>
      </c:barChart>
      <c:catAx>
        <c:axId val="147181568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183104"/>
        <c:crosses val="autoZero"/>
        <c:auto val="1"/>
        <c:lblAlgn val="ctr"/>
        <c:lblOffset val="100"/>
      </c:catAx>
      <c:valAx>
        <c:axId val="147183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18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baseline="0">
                <a:solidFill>
                  <a:schemeClr val="tx1"/>
                </a:solidFill>
                <a:latin typeface="Calibri" panose="020F0502020204030204"/>
              </a:rPr>
              <a:t>Prospetto Pubblicazioni Scientifiche 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9677845092673431"/>
          <c:y val="0.1963568226840981"/>
          <c:w val="0.52104910496815771"/>
          <c:h val="0.77586176269148066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B0-40A7-87C5-C2C8CBFDD204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B0-40A7-87C5-C2C8CBFDD204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B0-40A7-87C5-C2C8CBFDD204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4B0-40A7-87C5-C2C8CBFDD204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4B0-40A7-87C5-C2C8CBFDD204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4B0-40A7-87C5-C2C8CBFDD204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4B0-40A7-87C5-C2C8CBFDD204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4B0-40A7-87C5-C2C8CBFDD204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4B0-40A7-87C5-C2C8CBFDD204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4B0-40A7-87C5-C2C8CBFDD204}"/>
              </c:ext>
            </c:extLst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4B0-40A7-87C5-C2C8CBFDD204}"/>
              </c:ext>
            </c:extLst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4B0-40A7-87C5-C2C8CBFDD204}"/>
              </c:ext>
            </c:extLst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4B0-40A7-87C5-C2C8CBFDD204}"/>
              </c:ext>
            </c:extLst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4B0-40A7-87C5-C2C8CBFDD204}"/>
              </c:ext>
            </c:extLst>
          </c:dPt>
          <c:dP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4B0-40A7-87C5-C2C8CBFDD204}"/>
              </c:ext>
            </c:extLst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'Sintesi Attività del Docente'!$D$7:$R$10</c:f>
              <c:strCache>
                <c:ptCount val="15"/>
                <c:pt idx="0">
                  <c:v>Contributo su rivista fascia 'A'- ANVUR (non bibl.)</c:v>
                </c:pt>
                <c:pt idx="1">
                  <c:v>Contributo su rivista scientifica ANVUR diversa da fascia 'A' (non bibl.)</c:v>
                </c:pt>
                <c:pt idx="2">
                  <c:v>Contributo su rivista scientifica ANVUR indicizzata ISI-SCOPUS - Q1 (bibl.)</c:v>
                </c:pt>
                <c:pt idx="3">
                  <c:v>Contributo su rivista scientifica ANVUR indicizzata ISI-SCOPUS - Q2 (bibl.)</c:v>
                </c:pt>
                <c:pt idx="4">
                  <c:v>Contributo su rivista scientifica ANVUR indicizzata ISI-SCOPUS - Q3 (bibl.)</c:v>
                </c:pt>
                <c:pt idx="5">
                  <c:v>Contributo su rivista scientifica ANVUR indicizzata ISI-SCOPUS - Q4 (bibl.)</c:v>
                </c:pt>
                <c:pt idx="6">
                  <c:v>Contributo in altre riviste indicizzate ISI-SCOPUS</c:v>
                </c:pt>
                <c:pt idx="7">
                  <c:v>Contributo in altre riviste non indicizzate ISI-SCOPUS</c:v>
                </c:pt>
                <c:pt idx="8">
                  <c:v>Contributo in riviste non scientifiche </c:v>
                </c:pt>
                <c:pt idx="9">
                  <c:v>Monografia</c:v>
                </c:pt>
                <c:pt idx="10">
                  <c:v>Capitolo di libro</c:v>
                </c:pt>
                <c:pt idx="11">
                  <c:v>Contributo in volume collettaneo</c:v>
                </c:pt>
                <c:pt idx="12">
                  <c:v>Atti di convegno indicizzato ISI-SCOPUS</c:v>
                </c:pt>
                <c:pt idx="13">
                  <c:v>Altri atti di convegno</c:v>
                </c:pt>
                <c:pt idx="14">
                  <c:v>Altro</c:v>
                </c:pt>
              </c:strCache>
            </c:strRef>
          </c:cat>
          <c:val>
            <c:numRef>
              <c:f>'Sintesi Attività del Docente'!$D$12:$R$12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84B0-40A7-87C5-C2C8CBFDD204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7409085677259219E-2"/>
          <c:y val="0.13593343013559131"/>
          <c:w val="0.32400004683543782"/>
          <c:h val="0.8640666043970165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baseline="0">
                <a:solidFill>
                  <a:schemeClr val="tx1"/>
                </a:solidFill>
                <a:latin typeface="Calibri" panose="020F0502020204030204"/>
              </a:rPr>
              <a:t>Prospetto Pubblicazioni Scientifiche 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418385880505403"/>
          <c:y val="0.1963568226840981"/>
          <c:w val="0.79364365173353701"/>
          <c:h val="0.454072470089868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Docente'!$D$7:$R$10</c:f>
              <c:strCache>
                <c:ptCount val="15"/>
                <c:pt idx="0">
                  <c:v>Contributo su rivista fascia 'A'- ANVUR (non bibl.)</c:v>
                </c:pt>
                <c:pt idx="1">
                  <c:v>Contributo su rivista scientifica ANVUR diversa da fascia 'A' (non bibl.)</c:v>
                </c:pt>
                <c:pt idx="2">
                  <c:v>Contributo su rivista scientifica ANVUR indicizzata ISI-SCOPUS - Q1 (bibl.)</c:v>
                </c:pt>
                <c:pt idx="3">
                  <c:v>Contributo su rivista scientifica ANVUR indicizzata ISI-SCOPUS - Q2 (bibl.)</c:v>
                </c:pt>
                <c:pt idx="4">
                  <c:v>Contributo su rivista scientifica ANVUR indicizzata ISI-SCOPUS - Q3 (bibl.)</c:v>
                </c:pt>
                <c:pt idx="5">
                  <c:v>Contributo su rivista scientifica ANVUR indicizzata ISI-SCOPUS - Q4 (bibl.)</c:v>
                </c:pt>
                <c:pt idx="6">
                  <c:v>Contributo in altre riviste indicizzate ISI-SCOPUS</c:v>
                </c:pt>
                <c:pt idx="7">
                  <c:v>Contributo in altre riviste non indicizzate ISI-SCOPUS</c:v>
                </c:pt>
                <c:pt idx="8">
                  <c:v>Contributo in riviste non scientifiche </c:v>
                </c:pt>
                <c:pt idx="9">
                  <c:v>Monografia</c:v>
                </c:pt>
                <c:pt idx="10">
                  <c:v>Capitolo di libro</c:v>
                </c:pt>
                <c:pt idx="11">
                  <c:v>Contributo in volume collettaneo</c:v>
                </c:pt>
                <c:pt idx="12">
                  <c:v>Atti di convegno indicizzato ISI-SCOPUS</c:v>
                </c:pt>
                <c:pt idx="13">
                  <c:v>Altri atti di convegno</c:v>
                </c:pt>
                <c:pt idx="14">
                  <c:v>Altro</c:v>
                </c:pt>
              </c:strCache>
            </c:strRef>
          </c:cat>
          <c:val>
            <c:numRef>
              <c:f>'Sintesi Attività del Docente'!$D$12:$R$12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B305-4D16-A6B1-2CC3FDBC2EF4}"/>
            </c:ext>
          </c:extLst>
        </c:ser>
        <c:gapWidth val="100"/>
        <c:axId val="147289600"/>
        <c:axId val="147291136"/>
      </c:barChart>
      <c:catAx>
        <c:axId val="14728960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91136"/>
        <c:crosses val="autoZero"/>
        <c:auto val="1"/>
        <c:lblAlgn val="ctr"/>
        <c:lblOffset val="100"/>
      </c:catAx>
      <c:valAx>
        <c:axId val="147291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8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Pubblicazioni per linee di Ricerca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Docente'!$X$7:$AD$10</c:f>
              <c:strCache>
                <c:ptCount val="7"/>
                <c:pt idx="0">
                  <c:v>Totali Pubblicazioni su Linee di Ricerca di Ateneo</c:v>
                </c:pt>
                <c:pt idx="1">
                  <c:v>Totali Pubblicazioni su Linee di Ricerca I</c:v>
                </c:pt>
                <c:pt idx="2">
                  <c:v>Totali Pubblicazioni su Linee di Ricerca II</c:v>
                </c:pt>
                <c:pt idx="3">
                  <c:v>Totali Pubblicazioni su Linee di Ricerca III</c:v>
                </c:pt>
                <c:pt idx="4">
                  <c:v>Totali Pubblicazioni su Linee di Ricerca IV</c:v>
                </c:pt>
                <c:pt idx="5">
                  <c:v>Totali Pubblicazioni su Linee di Ricerca V</c:v>
                </c:pt>
                <c:pt idx="6">
                  <c:v>Totali Pubblicazioni su Linee di Ricerca VI</c:v>
                </c:pt>
              </c:strCache>
            </c:strRef>
          </c:cat>
          <c:val>
            <c:numRef>
              <c:f>'Sintesi Attività del Docente'!$X$11:$AD$11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3-4AFA-827C-3F53121CE0F0}"/>
            </c:ext>
          </c:extLst>
        </c:ser>
        <c:gapWidth val="219"/>
        <c:overlap val="-27"/>
        <c:axId val="145238272"/>
        <c:axId val="145248256"/>
      </c:barChart>
      <c:catAx>
        <c:axId val="1452382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248256"/>
        <c:crosses val="autoZero"/>
        <c:auto val="1"/>
        <c:lblAlgn val="ctr"/>
        <c:lblOffset val="100"/>
      </c:catAx>
      <c:valAx>
        <c:axId val="145248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23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Iniziative Convegnistiche e Seminariali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Docente'!$AE$7</c:f>
              <c:strCache>
                <c:ptCount val="1"/>
                <c:pt idx="0">
                  <c:v>Totale Iniziative Convegniste e Seminariali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C-49FF-9172-EC9B7882E835}"/>
            </c:ext>
          </c:extLst>
        </c:ser>
        <c:ser>
          <c:idx val="1"/>
          <c:order val="1"/>
          <c:tx>
            <c:strRef>
              <c:f>'Sintesi Attività del Docente'!$AF$7</c:f>
              <c:strCache>
                <c:ptCount val="1"/>
                <c:pt idx="0">
                  <c:v>Convegno Scientifico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C-49FF-9172-EC9B7882E835}"/>
            </c:ext>
          </c:extLst>
        </c:ser>
        <c:ser>
          <c:idx val="2"/>
          <c:order val="2"/>
          <c:tx>
            <c:strRef>
              <c:f>'Sintesi Attività del Docente'!$AG$7</c:f>
              <c:strCache>
                <c:ptCount val="1"/>
                <c:pt idx="0">
                  <c:v>Seminario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0C-49FF-9172-EC9B7882E835}"/>
            </c:ext>
          </c:extLst>
        </c:ser>
        <c:ser>
          <c:idx val="3"/>
          <c:order val="3"/>
          <c:tx>
            <c:strRef>
              <c:f>'Sintesi Attività del Docente'!$AH$7</c:f>
              <c:strCache>
                <c:ptCount val="1"/>
                <c:pt idx="0">
                  <c:v>Di carattere Internazionale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0C-49FF-9172-EC9B7882E835}"/>
            </c:ext>
          </c:extLst>
        </c:ser>
        <c:dLbls>
          <c:showVal val="1"/>
        </c:dLbls>
        <c:gapWidth val="219"/>
        <c:overlap val="-27"/>
        <c:axId val="145386880"/>
        <c:axId val="145409152"/>
      </c:barChart>
      <c:catAx>
        <c:axId val="145386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09152"/>
        <c:crosses val="autoZero"/>
        <c:auto val="1"/>
        <c:lblAlgn val="ctr"/>
        <c:lblOffset val="100"/>
      </c:catAx>
      <c:valAx>
        <c:axId val="145409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38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969763911884329E-2"/>
          <c:y val="0.74290905180464462"/>
          <c:w val="0.90117412560595"/>
          <c:h val="0.2447686372931021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it-IT"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Iniziative Convegnistiche per Linee di Ricerca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Docente'!$AI$7:$AO$7</c:f>
              <c:strCache>
                <c:ptCount val="7"/>
                <c:pt idx="0">
                  <c:v>Totale Iniziative Convegnistiche su Linee di Ricerca di Ateneo</c:v>
                </c:pt>
                <c:pt idx="1">
                  <c:v>Totale Iniz Convegn su Linea di Ricerca I</c:v>
                </c:pt>
                <c:pt idx="2">
                  <c:v>Totale Iniz Convegn su Linea di Ricerca II</c:v>
                </c:pt>
                <c:pt idx="3">
                  <c:v>Totale Iniz Convegn su Linea di Ricerca III</c:v>
                </c:pt>
                <c:pt idx="4">
                  <c:v>Totale Iniz Convegn su Linea di Ricerca IV</c:v>
                </c:pt>
                <c:pt idx="5">
                  <c:v>Totale Iniz Convegn su Linea di Ricerca V</c:v>
                </c:pt>
                <c:pt idx="6">
                  <c:v>Totale Iniz Convegn su Linea di Ricerca VI</c:v>
                </c:pt>
              </c:strCache>
            </c:strRef>
          </c:cat>
          <c:val>
            <c:numRef>
              <c:f>'Sintesi Attività del Docente'!$AI$11:$AO$11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2-4663-98F9-034EAEAAEC64}"/>
            </c:ext>
          </c:extLst>
        </c:ser>
        <c:gapWidth val="219"/>
        <c:overlap val="-27"/>
        <c:axId val="145311232"/>
        <c:axId val="145312768"/>
      </c:barChart>
      <c:catAx>
        <c:axId val="145311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312768"/>
        <c:crosses val="autoZero"/>
        <c:auto val="1"/>
        <c:lblAlgn val="ctr"/>
        <c:lblOffset val="100"/>
      </c:catAx>
      <c:valAx>
        <c:axId val="145312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31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Progetti di Ricerca e Relativi Fondi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'Sintesi Attività del Docente'!$AP$7:$AX$7</c:f>
              <c:strCache>
                <c:ptCount val="9"/>
                <c:pt idx="0">
                  <c:v>Totale Partecipazione Progetti di Ricerca</c:v>
                </c:pt>
                <c:pt idx="1">
                  <c:v>Progetti su Fondi di Ateneo</c:v>
                </c:pt>
                <c:pt idx="2">
                  <c:v>Progetti su Fondi Pubblici Europei</c:v>
                </c:pt>
                <c:pt idx="3">
                  <c:v>Progetti su Fondi Pubblici Nazionali</c:v>
                </c:pt>
                <c:pt idx="4">
                  <c:v>Progetti su Fondi Pubblici Regionali</c:v>
                </c:pt>
                <c:pt idx="5">
                  <c:v>Altri Fondi Pubblici</c:v>
                </c:pt>
                <c:pt idx="6">
                  <c:v>Fondi Privati</c:v>
                </c:pt>
                <c:pt idx="7">
                  <c:v>Presentati Ma Non Finanziati</c:v>
                </c:pt>
                <c:pt idx="8">
                  <c:v>Finanziamento Non Previsto</c:v>
                </c:pt>
              </c:strCache>
            </c:strRef>
          </c:cat>
          <c:val>
            <c:numRef>
              <c:f>'Sintesi Attività del Docente'!$AP$11:$AX$11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6A-402E-8C44-7E6B55838BBF}"/>
            </c:ext>
          </c:extLst>
        </c:ser>
        <c:gapWidth val="182"/>
        <c:axId val="145337728"/>
        <c:axId val="145433728"/>
      </c:barChart>
      <c:catAx>
        <c:axId val="145337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33728"/>
        <c:crosses val="autoZero"/>
        <c:auto val="1"/>
        <c:lblAlgn val="ctr"/>
        <c:lblOffset val="100"/>
      </c:catAx>
      <c:valAx>
        <c:axId val="145433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33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Ricerca e Linee di Ateneo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2426656098321958E-2"/>
          <c:y val="0.15020042655534188"/>
          <c:w val="0.89086697219674649"/>
          <c:h val="0.36864626332698425"/>
        </c:manualLayout>
      </c:layout>
      <c:barChart>
        <c:barDir val="col"/>
        <c:grouping val="clustered"/>
        <c:ser>
          <c:idx val="0"/>
          <c:order val="0"/>
          <c:tx>
            <c:strRef>
              <c:f>'Sintesi Attività del Docente'!$AY$7</c:f>
              <c:strCache>
                <c:ptCount val="1"/>
                <c:pt idx="0">
                  <c:v>Totale Partecip Progetti su Linee Ricerca Ateneo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Docente'!$AY$11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2-4F62-A67B-614286629BAC}"/>
            </c:ext>
          </c:extLst>
        </c:ser>
        <c:ser>
          <c:idx val="1"/>
          <c:order val="1"/>
          <c:tx>
            <c:strRef>
              <c:f>'Sintesi Attività del Docente'!$AZ$7</c:f>
              <c:strCache>
                <c:ptCount val="1"/>
                <c:pt idx="0">
                  <c:v>Totale Partecip Progetti su Linea Ricerca 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Docente'!$AZ$11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B2-4F62-A67B-614286629BAC}"/>
            </c:ext>
          </c:extLst>
        </c:ser>
        <c:ser>
          <c:idx val="2"/>
          <c:order val="2"/>
          <c:tx>
            <c:strRef>
              <c:f>'Sintesi Attività del Docente'!$BA$7</c:f>
              <c:strCache>
                <c:ptCount val="1"/>
                <c:pt idx="0">
                  <c:v>Totale Partecip Progetti su Linea Ricerca 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B2-4F62-A67B-614286629BAC}"/>
            </c:ext>
          </c:extLst>
        </c:ser>
        <c:ser>
          <c:idx val="3"/>
          <c:order val="3"/>
          <c:tx>
            <c:strRef>
              <c:f>'Sintesi Attività del Docente'!$BB$7</c:f>
              <c:strCache>
                <c:ptCount val="1"/>
                <c:pt idx="0">
                  <c:v>Totale Partecip Progetti su Linea Ricerca III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B2-4F62-A67B-614286629BAC}"/>
            </c:ext>
          </c:extLst>
        </c:ser>
        <c:ser>
          <c:idx val="4"/>
          <c:order val="4"/>
          <c:tx>
            <c:strRef>
              <c:f>'Sintesi Attività del Docente'!$BC$7</c:f>
              <c:strCache>
                <c:ptCount val="1"/>
                <c:pt idx="0">
                  <c:v>Totale Partecip Progetti su Linea Ricerca IV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B2-4F62-A67B-614286629BAC}"/>
            </c:ext>
          </c:extLst>
        </c:ser>
        <c:ser>
          <c:idx val="5"/>
          <c:order val="5"/>
          <c:tx>
            <c:strRef>
              <c:f>'Sintesi Attività del Docente'!$BD$7</c:f>
              <c:strCache>
                <c:ptCount val="1"/>
                <c:pt idx="0">
                  <c:v>Totale Partecip Progetti su Linea Ricerca 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B2-4F62-A67B-614286629BAC}"/>
            </c:ext>
          </c:extLst>
        </c:ser>
        <c:ser>
          <c:idx val="6"/>
          <c:order val="6"/>
          <c:tx>
            <c:strRef>
              <c:f>'Sintesi Attività del Docente'!$BE$7:$BE$10</c:f>
              <c:strCache>
                <c:ptCount val="1"/>
                <c:pt idx="0">
                  <c:v>Totale Partecip Progetti su Linea Ricerca VI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B2-4F62-A67B-614286629BAC}"/>
            </c:ext>
          </c:extLst>
        </c:ser>
        <c:dLbls>
          <c:showVal val="1"/>
        </c:dLbls>
        <c:gapWidth val="219"/>
        <c:overlap val="-27"/>
        <c:axId val="145600512"/>
        <c:axId val="145602048"/>
      </c:barChart>
      <c:catAx>
        <c:axId val="145600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02048"/>
        <c:crosses val="autoZero"/>
        <c:auto val="1"/>
        <c:lblAlgn val="ctr"/>
        <c:lblOffset val="100"/>
      </c:catAx>
      <c:valAx>
        <c:axId val="145602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60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336068697748502E-2"/>
          <c:y val="0.59482491236720181"/>
          <c:w val="0.76763965500310249"/>
          <c:h val="0.4051751690434848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it-IT"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it-IT" sz="28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33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Partecipazione: Capofila/Partner</a:t>
            </a:r>
          </a:p>
        </c:rich>
      </c:tx>
      <c:layout>
        <c:manualLayout>
          <c:xMode val="edge"/>
          <c:yMode val="edge"/>
          <c:x val="0.12313631729968517"/>
          <c:y val="0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'Sintesi Attività del Docente'!$BR$7</c:f>
              <c:strCache>
                <c:ptCount val="1"/>
                <c:pt idx="0">
                  <c:v>Totale Progetti Capofila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Docente'!$BR$11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E10-995B-F18CC05BEF6F}"/>
            </c:ext>
          </c:extLst>
        </c:ser>
        <c:ser>
          <c:idx val="1"/>
          <c:order val="1"/>
          <c:tx>
            <c:strRef>
              <c:f>'Sintesi Attività del Docente'!$BS$7</c:f>
              <c:strCache>
                <c:ptCount val="1"/>
                <c:pt idx="0">
                  <c:v>Totale Progetti Partner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'Sintesi Attività del Docente'!$BS$11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E10-995B-F18CC05BEF6F}"/>
            </c:ext>
          </c:extLst>
        </c:ser>
        <c:dLbls>
          <c:showVal val="1"/>
        </c:dLbls>
        <c:axId val="145513088"/>
        <c:axId val="145531264"/>
      </c:barChart>
      <c:catAx>
        <c:axId val="145513088"/>
        <c:scaling>
          <c:orientation val="minMax"/>
        </c:scaling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31264"/>
        <c:crosses val="autoZero"/>
        <c:auto val="1"/>
        <c:lblAlgn val="ctr"/>
        <c:lblOffset val="100"/>
      </c:catAx>
      <c:valAx>
        <c:axId val="145531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11338</xdr:colOff>
      <xdr:row>0</xdr:row>
      <xdr:rowOff>32845</xdr:rowOff>
    </xdr:from>
    <xdr:to>
      <xdr:col>7</xdr:col>
      <xdr:colOff>3068438</xdr:colOff>
      <xdr:row>5</xdr:row>
      <xdr:rowOff>43429</xdr:rowOff>
    </xdr:to>
    <xdr:pic>
      <xdr:nvPicPr>
        <xdr:cNvPr id="2" name="Immagine 1" descr="logo-senza-sfondo.png">
          <a:extLst>
            <a:ext uri="{FF2B5EF4-FFF2-40B4-BE49-F238E27FC236}">
              <a16:creationId xmlns="" xmlns:a16="http://schemas.microsoft.com/office/drawing/2014/main" id="{7DCF4F74-6E31-40D9-987C-A0E9908E0C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 b="9187"/>
        <a:stretch/>
      </xdr:blipFill>
      <xdr:spPr bwMode="auto">
        <a:xfrm>
          <a:off x="12514269" y="32845"/>
          <a:ext cx="5870807" cy="1171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33234</xdr:colOff>
      <xdr:row>0</xdr:row>
      <xdr:rowOff>1</xdr:rowOff>
    </xdr:from>
    <xdr:to>
      <xdr:col>7</xdr:col>
      <xdr:colOff>3090334</xdr:colOff>
      <xdr:row>5</xdr:row>
      <xdr:rowOff>10585</xdr:rowOff>
    </xdr:to>
    <xdr:pic>
      <xdr:nvPicPr>
        <xdr:cNvPr id="2" name="Immagine 1" descr="logo-senza-sfondo.png">
          <a:extLst>
            <a:ext uri="{FF2B5EF4-FFF2-40B4-BE49-F238E27FC236}">
              <a16:creationId xmlns="" xmlns:a16="http://schemas.microsoft.com/office/drawing/2014/main" id="{E3CE8DAF-137E-431B-B521-1844993D0B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 b="9187"/>
        <a:stretch/>
      </xdr:blipFill>
      <xdr:spPr bwMode="auto">
        <a:xfrm>
          <a:off x="12536384" y="1"/>
          <a:ext cx="5870150" cy="117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33234</xdr:colOff>
      <xdr:row>0</xdr:row>
      <xdr:rowOff>1</xdr:rowOff>
    </xdr:from>
    <xdr:to>
      <xdr:col>7</xdr:col>
      <xdr:colOff>3090334</xdr:colOff>
      <xdr:row>5</xdr:row>
      <xdr:rowOff>10585</xdr:rowOff>
    </xdr:to>
    <xdr:pic>
      <xdr:nvPicPr>
        <xdr:cNvPr id="2" name="Immagine 1" descr="logo-senza-sfondo.png">
          <a:extLst>
            <a:ext uri="{FF2B5EF4-FFF2-40B4-BE49-F238E27FC236}">
              <a16:creationId xmlns="" xmlns:a16="http://schemas.microsoft.com/office/drawing/2014/main" id="{A603D4BD-0893-4356-893B-7FCCC1793F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 b="9187"/>
        <a:stretch/>
      </xdr:blipFill>
      <xdr:spPr bwMode="auto">
        <a:xfrm>
          <a:off x="12536384" y="1"/>
          <a:ext cx="5870150" cy="117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931489</xdr:colOff>
      <xdr:row>15</xdr:row>
      <xdr:rowOff>87157</xdr:rowOff>
    </xdr:from>
    <xdr:to>
      <xdr:col>5</xdr:col>
      <xdr:colOff>77041</xdr:colOff>
      <xdr:row>48</xdr:row>
      <xdr:rowOff>179762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9DE13999-9FD1-4867-B133-91E5E1A67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79686</xdr:colOff>
      <xdr:row>15</xdr:row>
      <xdr:rowOff>66488</xdr:rowOff>
    </xdr:from>
    <xdr:to>
      <xdr:col>8</xdr:col>
      <xdr:colOff>1245097</xdr:colOff>
      <xdr:row>48</xdr:row>
      <xdr:rowOff>136961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EA43E2B6-9AA5-4865-9F53-C4259250F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1232647</xdr:colOff>
      <xdr:row>15</xdr:row>
      <xdr:rowOff>66487</xdr:rowOff>
    </xdr:from>
    <xdr:to>
      <xdr:col>19</xdr:col>
      <xdr:colOff>821764</xdr:colOff>
      <xdr:row>48</xdr:row>
      <xdr:rowOff>161863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8EA683E2-61D0-4F87-B9DA-F88C6445F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839195</xdr:colOff>
      <xdr:row>15</xdr:row>
      <xdr:rowOff>78938</xdr:rowOff>
    </xdr:from>
    <xdr:to>
      <xdr:col>23</xdr:col>
      <xdr:colOff>2403039</xdr:colOff>
      <xdr:row>49</xdr:row>
      <xdr:rowOff>-1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34932858-FFDC-48A5-B9E6-4955361C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3105275</xdr:colOff>
      <xdr:row>15</xdr:row>
      <xdr:rowOff>178545</xdr:rowOff>
    </xdr:from>
    <xdr:to>
      <xdr:col>26</xdr:col>
      <xdr:colOff>1058333</xdr:colOff>
      <xdr:row>49</xdr:row>
      <xdr:rowOff>12450</xdr:rowOff>
    </xdr:to>
    <xdr:graphicFrame macro="">
      <xdr:nvGraphicFramePr>
        <xdr:cNvPr id="6" name="Grafico 5">
          <a:extLst>
            <a:ext uri="{FF2B5EF4-FFF2-40B4-BE49-F238E27FC236}">
              <a16:creationId xmlns="" xmlns:a16="http://schemas.microsoft.com/office/drawing/2014/main" id="{4654768F-9D34-41EC-80C7-316546E6C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1050862</xdr:colOff>
      <xdr:row>15</xdr:row>
      <xdr:rowOff>178546</xdr:rowOff>
    </xdr:from>
    <xdr:to>
      <xdr:col>28</xdr:col>
      <xdr:colOff>2141568</xdr:colOff>
      <xdr:row>49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="" xmlns:a16="http://schemas.microsoft.com/office/drawing/2014/main" id="{64BE8502-3368-486E-B448-7F0ED67CF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29882</xdr:colOff>
      <xdr:row>16</xdr:row>
      <xdr:rowOff>4232</xdr:rowOff>
    </xdr:from>
    <xdr:to>
      <xdr:col>33</xdr:col>
      <xdr:colOff>1730686</xdr:colOff>
      <xdr:row>49</xdr:row>
      <xdr:rowOff>-1</xdr:rowOff>
    </xdr:to>
    <xdr:graphicFrame macro="">
      <xdr:nvGraphicFramePr>
        <xdr:cNvPr id="8" name="Grafico 7">
          <a:extLst>
            <a:ext uri="{FF2B5EF4-FFF2-40B4-BE49-F238E27FC236}">
              <a16:creationId xmlns="" xmlns:a16="http://schemas.microsoft.com/office/drawing/2014/main" id="{38458C9A-223E-4C72-9DBA-FF0F219C7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1735666</xdr:colOff>
      <xdr:row>16</xdr:row>
      <xdr:rowOff>29135</xdr:rowOff>
    </xdr:from>
    <xdr:to>
      <xdr:col>36</xdr:col>
      <xdr:colOff>722156</xdr:colOff>
      <xdr:row>48</xdr:row>
      <xdr:rowOff>149411</xdr:rowOff>
    </xdr:to>
    <xdr:graphicFrame macro="">
      <xdr:nvGraphicFramePr>
        <xdr:cNvPr id="9" name="Grafico 8">
          <a:extLst>
            <a:ext uri="{FF2B5EF4-FFF2-40B4-BE49-F238E27FC236}">
              <a16:creationId xmlns="" xmlns:a16="http://schemas.microsoft.com/office/drawing/2014/main" id="{7C13F690-DC38-4E8B-A249-2FE8F25EB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723832</xdr:colOff>
      <xdr:row>16</xdr:row>
      <xdr:rowOff>28836</xdr:rowOff>
    </xdr:from>
    <xdr:to>
      <xdr:col>38</xdr:col>
      <xdr:colOff>2149230</xdr:colOff>
      <xdr:row>48</xdr:row>
      <xdr:rowOff>151191</xdr:rowOff>
    </xdr:to>
    <xdr:graphicFrame macro="">
      <xdr:nvGraphicFramePr>
        <xdr:cNvPr id="10" name="Grafico 9">
          <a:extLst>
            <a:ext uri="{FF2B5EF4-FFF2-40B4-BE49-F238E27FC236}">
              <a16:creationId xmlns="" xmlns:a16="http://schemas.microsoft.com/office/drawing/2014/main" id="{E199E58A-2082-452E-A2C4-3D27B298A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2722901</xdr:colOff>
      <xdr:row>16</xdr:row>
      <xdr:rowOff>38560</xdr:rowOff>
    </xdr:from>
    <xdr:to>
      <xdr:col>42</xdr:col>
      <xdr:colOff>1428750</xdr:colOff>
      <xdr:row>49</xdr:row>
      <xdr:rowOff>63499</xdr:rowOff>
    </xdr:to>
    <xdr:graphicFrame macro="">
      <xdr:nvGraphicFramePr>
        <xdr:cNvPr id="11" name="Grafico 10">
          <a:extLst>
            <a:ext uri="{FF2B5EF4-FFF2-40B4-BE49-F238E27FC236}">
              <a16:creationId xmlns="" xmlns:a16="http://schemas.microsoft.com/office/drawing/2014/main" id="{A988D9B9-3415-485B-B6F5-67F52CA29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1746250</xdr:colOff>
      <xdr:row>16</xdr:row>
      <xdr:rowOff>31553</xdr:rowOff>
    </xdr:from>
    <xdr:to>
      <xdr:col>46</xdr:col>
      <xdr:colOff>865567</xdr:colOff>
      <xdr:row>48</xdr:row>
      <xdr:rowOff>158613</xdr:rowOff>
    </xdr:to>
    <xdr:graphicFrame macro="">
      <xdr:nvGraphicFramePr>
        <xdr:cNvPr id="12" name="Grafico 11">
          <a:extLst>
            <a:ext uri="{FF2B5EF4-FFF2-40B4-BE49-F238E27FC236}">
              <a16:creationId xmlns="" xmlns:a16="http://schemas.microsoft.com/office/drawing/2014/main" id="{B5F9451F-E8E0-404B-A763-479EDBAC7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816273</xdr:colOff>
      <xdr:row>16</xdr:row>
      <xdr:rowOff>32909</xdr:rowOff>
    </xdr:from>
    <xdr:to>
      <xdr:col>49</xdr:col>
      <xdr:colOff>1070609</xdr:colOff>
      <xdr:row>48</xdr:row>
      <xdr:rowOff>159969</xdr:rowOff>
    </xdr:to>
    <xdr:graphicFrame macro="">
      <xdr:nvGraphicFramePr>
        <xdr:cNvPr id="13" name="Grafico 12">
          <a:extLst>
            <a:ext uri="{FF2B5EF4-FFF2-40B4-BE49-F238E27FC236}">
              <a16:creationId xmlns="" xmlns:a16="http://schemas.microsoft.com/office/drawing/2014/main" id="{6634E5A3-027B-4F25-8F21-38227A2ED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42</xdr:col>
      <xdr:colOff>11404</xdr:colOff>
      <xdr:row>49</xdr:row>
      <xdr:rowOff>106359</xdr:rowOff>
    </xdr:from>
    <xdr:to>
      <xdr:col>45</xdr:col>
      <xdr:colOff>1671053</xdr:colOff>
      <xdr:row>98</xdr:row>
      <xdr:rowOff>79375</xdr:rowOff>
    </xdr:to>
    <xdr:graphicFrame macro="">
      <xdr:nvGraphicFramePr>
        <xdr:cNvPr id="14" name="Grafico 13">
          <a:extLst>
            <a:ext uri="{FF2B5EF4-FFF2-40B4-BE49-F238E27FC236}">
              <a16:creationId xmlns="" xmlns:a16="http://schemas.microsoft.com/office/drawing/2014/main" id="{CA373CA3-6197-4FE8-9DF8-BDD8C26D1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3059086</xdr:colOff>
      <xdr:row>50</xdr:row>
      <xdr:rowOff>15120</xdr:rowOff>
    </xdr:from>
    <xdr:to>
      <xdr:col>26</xdr:col>
      <xdr:colOff>2598399</xdr:colOff>
      <xdr:row>99</xdr:row>
      <xdr:rowOff>26457</xdr:rowOff>
    </xdr:to>
    <xdr:graphicFrame macro="">
      <xdr:nvGraphicFramePr>
        <xdr:cNvPr id="18" name="Grafico 17">
          <a:extLst>
            <a:ext uri="{FF2B5EF4-FFF2-40B4-BE49-F238E27FC236}">
              <a16:creationId xmlns="" xmlns:a16="http://schemas.microsoft.com/office/drawing/2014/main" id="{B39540B4-EF80-4CBF-9E8A-F39CDCD33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5057277</xdr:colOff>
      <xdr:row>50</xdr:row>
      <xdr:rowOff>1</xdr:rowOff>
    </xdr:from>
    <xdr:to>
      <xdr:col>83</xdr:col>
      <xdr:colOff>205154</xdr:colOff>
      <xdr:row>103</xdr:row>
      <xdr:rowOff>158750</xdr:rowOff>
    </xdr:to>
    <xdr:graphicFrame macro="">
      <xdr:nvGraphicFramePr>
        <xdr:cNvPr id="19" name="Grafico 18">
          <a:extLst>
            <a:ext uri="{FF2B5EF4-FFF2-40B4-BE49-F238E27FC236}">
              <a16:creationId xmlns="" xmlns:a16="http://schemas.microsoft.com/office/drawing/2014/main" id="{E79AC64F-8A06-4505-B929-72C02E0AE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62255</xdr:colOff>
      <xdr:row>50</xdr:row>
      <xdr:rowOff>54783</xdr:rowOff>
    </xdr:from>
    <xdr:to>
      <xdr:col>19</xdr:col>
      <xdr:colOff>1363383</xdr:colOff>
      <xdr:row>100</xdr:row>
      <xdr:rowOff>0</xdr:rowOff>
    </xdr:to>
    <xdr:graphicFrame macro="">
      <xdr:nvGraphicFramePr>
        <xdr:cNvPr id="20" name="Grafico 19">
          <a:extLst>
            <a:ext uri="{FF2B5EF4-FFF2-40B4-BE49-F238E27FC236}">
              <a16:creationId xmlns="" xmlns:a16="http://schemas.microsoft.com/office/drawing/2014/main" id="{EA239D50-E96B-47F2-98F8-2FA7B5E4A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1378502</xdr:colOff>
      <xdr:row>50</xdr:row>
      <xdr:rowOff>35278</xdr:rowOff>
    </xdr:from>
    <xdr:to>
      <xdr:col>23</xdr:col>
      <xdr:colOff>3098810</xdr:colOff>
      <xdr:row>99</xdr:row>
      <xdr:rowOff>132292</xdr:rowOff>
    </xdr:to>
    <xdr:graphicFrame macro="">
      <xdr:nvGraphicFramePr>
        <xdr:cNvPr id="21" name="Grafico 20">
          <a:extLst>
            <a:ext uri="{FF2B5EF4-FFF2-40B4-BE49-F238E27FC236}">
              <a16:creationId xmlns="" xmlns:a16="http://schemas.microsoft.com/office/drawing/2014/main" id="{D2D9806D-D8D5-490B-8CF9-E4DC99597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28</xdr:col>
      <xdr:colOff>2540000</xdr:colOff>
      <xdr:row>49</xdr:row>
      <xdr:rowOff>141112</xdr:rowOff>
    </xdr:from>
    <xdr:to>
      <xdr:col>33</xdr:col>
      <xdr:colOff>1393473</xdr:colOff>
      <xdr:row>98</xdr:row>
      <xdr:rowOff>158750</xdr:rowOff>
    </xdr:to>
    <xdr:graphicFrame macro="">
      <xdr:nvGraphicFramePr>
        <xdr:cNvPr id="22" name="Grafico 21">
          <a:extLst>
            <a:ext uri="{FF2B5EF4-FFF2-40B4-BE49-F238E27FC236}">
              <a16:creationId xmlns="" xmlns:a16="http://schemas.microsoft.com/office/drawing/2014/main" id="{EA78C8D7-8C7E-4767-BF86-7B2073903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2822222</xdr:colOff>
      <xdr:row>49</xdr:row>
      <xdr:rowOff>147795</xdr:rowOff>
    </xdr:from>
    <xdr:to>
      <xdr:col>28</xdr:col>
      <xdr:colOff>2539016</xdr:colOff>
      <xdr:row>99</xdr:row>
      <xdr:rowOff>26458</xdr:rowOff>
    </xdr:to>
    <xdr:graphicFrame macro="">
      <xdr:nvGraphicFramePr>
        <xdr:cNvPr id="23" name="Grafico 22">
          <a:extLst>
            <a:ext uri="{FF2B5EF4-FFF2-40B4-BE49-F238E27FC236}">
              <a16:creationId xmlns="" xmlns:a16="http://schemas.microsoft.com/office/drawing/2014/main" id="{3F086BFC-DCD8-4016-B3BE-0880B6A20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352778</xdr:colOff>
      <xdr:row>49</xdr:row>
      <xdr:rowOff>141111</xdr:rowOff>
    </xdr:from>
    <xdr:to>
      <xdr:col>36</xdr:col>
      <xdr:colOff>1487237</xdr:colOff>
      <xdr:row>98</xdr:row>
      <xdr:rowOff>105833</xdr:rowOff>
    </xdr:to>
    <xdr:graphicFrame macro="">
      <xdr:nvGraphicFramePr>
        <xdr:cNvPr id="24" name="Grafico 23">
          <a:extLst>
            <a:ext uri="{FF2B5EF4-FFF2-40B4-BE49-F238E27FC236}">
              <a16:creationId xmlns="" xmlns:a16="http://schemas.microsoft.com/office/drawing/2014/main" id="{4EF5E814-00FD-4253-A512-EC8768FC5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36</xdr:col>
      <xdr:colOff>1788025</xdr:colOff>
      <xdr:row>49</xdr:row>
      <xdr:rowOff>133684</xdr:rowOff>
    </xdr:from>
    <xdr:to>
      <xdr:col>39</xdr:col>
      <xdr:colOff>518026</xdr:colOff>
      <xdr:row>98</xdr:row>
      <xdr:rowOff>132290</xdr:rowOff>
    </xdr:to>
    <xdr:graphicFrame macro="">
      <xdr:nvGraphicFramePr>
        <xdr:cNvPr id="25" name="Grafico 24">
          <a:extLst>
            <a:ext uri="{FF2B5EF4-FFF2-40B4-BE49-F238E27FC236}">
              <a16:creationId xmlns="" xmlns:a16="http://schemas.microsoft.com/office/drawing/2014/main" id="{8044095E-89BD-4243-8156-5CC052E9D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39</xdr:col>
      <xdr:colOff>518026</xdr:colOff>
      <xdr:row>49</xdr:row>
      <xdr:rowOff>116974</xdr:rowOff>
    </xdr:from>
    <xdr:to>
      <xdr:col>42</xdr:col>
      <xdr:colOff>872</xdr:colOff>
      <xdr:row>98</xdr:row>
      <xdr:rowOff>105833</xdr:rowOff>
    </xdr:to>
    <xdr:graphicFrame macro="">
      <xdr:nvGraphicFramePr>
        <xdr:cNvPr id="26" name="Grafico 25">
          <a:extLst>
            <a:ext uri="{FF2B5EF4-FFF2-40B4-BE49-F238E27FC236}">
              <a16:creationId xmlns="" xmlns:a16="http://schemas.microsoft.com/office/drawing/2014/main" id="{40B4C3A1-7F78-4887-86EA-CD2114AB2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48</xdr:col>
      <xdr:colOff>1852084</xdr:colOff>
      <xdr:row>49</xdr:row>
      <xdr:rowOff>108858</xdr:rowOff>
    </xdr:from>
    <xdr:to>
      <xdr:col>52</xdr:col>
      <xdr:colOff>417285</xdr:colOff>
      <xdr:row>98</xdr:row>
      <xdr:rowOff>105833</xdr:rowOff>
    </xdr:to>
    <xdr:graphicFrame macro="">
      <xdr:nvGraphicFramePr>
        <xdr:cNvPr id="27" name="Grafico 26">
          <a:extLst>
            <a:ext uri="{FF2B5EF4-FFF2-40B4-BE49-F238E27FC236}">
              <a16:creationId xmlns="" xmlns:a16="http://schemas.microsoft.com/office/drawing/2014/main" id="{A66156C9-E1EE-4BE7-B535-D2B350B8D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46</xdr:col>
      <xdr:colOff>185208</xdr:colOff>
      <xdr:row>49</xdr:row>
      <xdr:rowOff>132291</xdr:rowOff>
    </xdr:from>
    <xdr:to>
      <xdr:col>48</xdr:col>
      <xdr:colOff>1878542</xdr:colOff>
      <xdr:row>98</xdr:row>
      <xdr:rowOff>158750</xdr:rowOff>
    </xdr:to>
    <xdr:graphicFrame macro="">
      <xdr:nvGraphicFramePr>
        <xdr:cNvPr id="28" name="Grafico 27">
          <a:extLst>
            <a:ext uri="{FF2B5EF4-FFF2-40B4-BE49-F238E27FC236}">
              <a16:creationId xmlns="" xmlns:a16="http://schemas.microsoft.com/office/drawing/2014/main" id="{BDE684A4-AB57-4359-9009-90170F39A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52</xdr:col>
      <xdr:colOff>417286</xdr:colOff>
      <xdr:row>49</xdr:row>
      <xdr:rowOff>90714</xdr:rowOff>
    </xdr:from>
    <xdr:to>
      <xdr:col>55</xdr:col>
      <xdr:colOff>1504345</xdr:colOff>
      <xdr:row>98</xdr:row>
      <xdr:rowOff>132290</xdr:rowOff>
    </xdr:to>
    <xdr:graphicFrame macro="">
      <xdr:nvGraphicFramePr>
        <xdr:cNvPr id="29" name="Grafico 28">
          <a:extLst>
            <a:ext uri="{FF2B5EF4-FFF2-40B4-BE49-F238E27FC236}">
              <a16:creationId xmlns="" xmlns:a16="http://schemas.microsoft.com/office/drawing/2014/main" id="{6B71DAB6-1DE9-4821-B059-ADE37022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58</xdr:col>
      <xdr:colOff>834571</xdr:colOff>
      <xdr:row>49</xdr:row>
      <xdr:rowOff>72570</xdr:rowOff>
    </xdr:from>
    <xdr:to>
      <xdr:col>61</xdr:col>
      <xdr:colOff>1632857</xdr:colOff>
      <xdr:row>104</xdr:row>
      <xdr:rowOff>132291</xdr:rowOff>
    </xdr:to>
    <xdr:graphicFrame macro="">
      <xdr:nvGraphicFramePr>
        <xdr:cNvPr id="30" name="Grafico 29">
          <a:extLst>
            <a:ext uri="{FF2B5EF4-FFF2-40B4-BE49-F238E27FC236}">
              <a16:creationId xmlns="" xmlns:a16="http://schemas.microsoft.com/office/drawing/2014/main" id="{BA13DADC-4E5C-4B59-9E26-4F375A8BD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55</xdr:col>
      <xdr:colOff>1505857</xdr:colOff>
      <xdr:row>49</xdr:row>
      <xdr:rowOff>72570</xdr:rowOff>
    </xdr:from>
    <xdr:to>
      <xdr:col>58</xdr:col>
      <xdr:colOff>843560</xdr:colOff>
      <xdr:row>98</xdr:row>
      <xdr:rowOff>105832</xdr:rowOff>
    </xdr:to>
    <xdr:graphicFrame macro="">
      <xdr:nvGraphicFramePr>
        <xdr:cNvPr id="31" name="Grafico 30">
          <a:extLst>
            <a:ext uri="{FF2B5EF4-FFF2-40B4-BE49-F238E27FC236}">
              <a16:creationId xmlns="" xmlns:a16="http://schemas.microsoft.com/office/drawing/2014/main" id="{946B0397-B09C-464E-9594-EC2D48D2A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61</xdr:col>
      <xdr:colOff>1614714</xdr:colOff>
      <xdr:row>49</xdr:row>
      <xdr:rowOff>90714</xdr:rowOff>
    </xdr:from>
    <xdr:to>
      <xdr:col>64</xdr:col>
      <xdr:colOff>290286</xdr:colOff>
      <xdr:row>104</xdr:row>
      <xdr:rowOff>132291</xdr:rowOff>
    </xdr:to>
    <xdr:graphicFrame macro="">
      <xdr:nvGraphicFramePr>
        <xdr:cNvPr id="32" name="Grafico 31">
          <a:extLst>
            <a:ext uri="{FF2B5EF4-FFF2-40B4-BE49-F238E27FC236}">
              <a16:creationId xmlns="" xmlns:a16="http://schemas.microsoft.com/office/drawing/2014/main" id="{9C9E2B87-74FB-4748-BABE-6E011AC32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64</xdr:col>
      <xdr:colOff>308429</xdr:colOff>
      <xdr:row>49</xdr:row>
      <xdr:rowOff>72571</xdr:rowOff>
    </xdr:from>
    <xdr:to>
      <xdr:col>66</xdr:col>
      <xdr:colOff>1251857</xdr:colOff>
      <xdr:row>104</xdr:row>
      <xdr:rowOff>26458</xdr:rowOff>
    </xdr:to>
    <xdr:graphicFrame macro="">
      <xdr:nvGraphicFramePr>
        <xdr:cNvPr id="33" name="Grafico 32">
          <a:extLst>
            <a:ext uri="{FF2B5EF4-FFF2-40B4-BE49-F238E27FC236}">
              <a16:creationId xmlns="" xmlns:a16="http://schemas.microsoft.com/office/drawing/2014/main" id="{DBE1243D-9B47-4520-92B0-F8E513135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66</xdr:col>
      <xdr:colOff>1368533</xdr:colOff>
      <xdr:row>49</xdr:row>
      <xdr:rowOff>158749</xdr:rowOff>
    </xdr:from>
    <xdr:to>
      <xdr:col>67</xdr:col>
      <xdr:colOff>2102068</xdr:colOff>
      <xdr:row>104</xdr:row>
      <xdr:rowOff>79375</xdr:rowOff>
    </xdr:to>
    <xdr:graphicFrame macro="">
      <xdr:nvGraphicFramePr>
        <xdr:cNvPr id="34" name="Grafico 33">
          <a:extLst>
            <a:ext uri="{FF2B5EF4-FFF2-40B4-BE49-F238E27FC236}">
              <a16:creationId xmlns="" xmlns:a16="http://schemas.microsoft.com/office/drawing/2014/main" id="{2C672BC7-3669-466C-B272-55ECEECBF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67</xdr:col>
      <xdr:colOff>2561896</xdr:colOff>
      <xdr:row>50</xdr:row>
      <xdr:rowOff>47626</xdr:rowOff>
    </xdr:from>
    <xdr:to>
      <xdr:col>69</xdr:col>
      <xdr:colOff>3931708</xdr:colOff>
      <xdr:row>104</xdr:row>
      <xdr:rowOff>52916</xdr:rowOff>
    </xdr:to>
    <xdr:graphicFrame macro="">
      <xdr:nvGraphicFramePr>
        <xdr:cNvPr id="35" name="Grafico 34">
          <a:extLst>
            <a:ext uri="{FF2B5EF4-FFF2-40B4-BE49-F238E27FC236}">
              <a16:creationId xmlns="" xmlns:a16="http://schemas.microsoft.com/office/drawing/2014/main" id="{22CCA6D3-BE46-4205-9824-716456E6B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69</xdr:col>
      <xdr:colOff>4471458</xdr:colOff>
      <xdr:row>50</xdr:row>
      <xdr:rowOff>52916</xdr:rowOff>
    </xdr:from>
    <xdr:to>
      <xdr:col>71</xdr:col>
      <xdr:colOff>4738349</xdr:colOff>
      <xdr:row>104</xdr:row>
      <xdr:rowOff>-1</xdr:rowOff>
    </xdr:to>
    <xdr:graphicFrame macro="">
      <xdr:nvGraphicFramePr>
        <xdr:cNvPr id="36" name="Grafico 35">
          <a:extLst>
            <a:ext uri="{FF2B5EF4-FFF2-40B4-BE49-F238E27FC236}">
              <a16:creationId xmlns="" xmlns:a16="http://schemas.microsoft.com/office/drawing/2014/main" id="{5CDD526C-829D-4B9B-8C4E-A845FA61B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86</xdr:col>
      <xdr:colOff>386150</xdr:colOff>
      <xdr:row>49</xdr:row>
      <xdr:rowOff>83722</xdr:rowOff>
    </xdr:from>
    <xdr:to>
      <xdr:col>100</xdr:col>
      <xdr:colOff>223321</xdr:colOff>
      <xdr:row>82</xdr:row>
      <xdr:rowOff>119866</xdr:rowOff>
    </xdr:to>
    <xdr:graphicFrame macro="">
      <xdr:nvGraphicFramePr>
        <xdr:cNvPr id="37" name="Grafico 36">
          <a:extLst>
            <a:ext uri="{FF2B5EF4-FFF2-40B4-BE49-F238E27FC236}">
              <a16:creationId xmlns="" xmlns:a16="http://schemas.microsoft.com/office/drawing/2014/main" id="{7141BF2A-5600-4349-86AB-2E694BE00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101</xdr:col>
      <xdr:colOff>-1</xdr:colOff>
      <xdr:row>49</xdr:row>
      <xdr:rowOff>43793</xdr:rowOff>
    </xdr:from>
    <xdr:to>
      <xdr:col>114</xdr:col>
      <xdr:colOff>561159</xdr:colOff>
      <xdr:row>82</xdr:row>
      <xdr:rowOff>79937</xdr:rowOff>
    </xdr:to>
    <xdr:graphicFrame macro="">
      <xdr:nvGraphicFramePr>
        <xdr:cNvPr id="50" name="Grafico 49">
          <a:extLst>
            <a:ext uri="{FF2B5EF4-FFF2-40B4-BE49-F238E27FC236}">
              <a16:creationId xmlns="" xmlns:a16="http://schemas.microsoft.com/office/drawing/2014/main" id="{09831B61-024D-43F5-B69C-04A1D1E4A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152702</xdr:colOff>
      <xdr:row>50</xdr:row>
      <xdr:rowOff>105431</xdr:rowOff>
    </xdr:from>
    <xdr:to>
      <xdr:col>9</xdr:col>
      <xdr:colOff>2568413</xdr:colOff>
      <xdr:row>100</xdr:row>
      <xdr:rowOff>52917</xdr:rowOff>
    </xdr:to>
    <xdr:graphicFrame macro="">
      <xdr:nvGraphicFramePr>
        <xdr:cNvPr id="55" name="Grafico 54">
          <a:extLst>
            <a:ext uri="{FF2B5EF4-FFF2-40B4-BE49-F238E27FC236}">
              <a16:creationId xmlns="" xmlns:a16="http://schemas.microsoft.com/office/drawing/2014/main" id="{539D5D8C-DCCA-40A3-A003-88B53BC3E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1820333</xdr:colOff>
      <xdr:row>51</xdr:row>
      <xdr:rowOff>0</xdr:rowOff>
    </xdr:from>
    <xdr:to>
      <xdr:col>4</xdr:col>
      <xdr:colOff>3611628</xdr:colOff>
      <xdr:row>100</xdr:row>
      <xdr:rowOff>98778</xdr:rowOff>
    </xdr:to>
    <xdr:graphicFrame macro="">
      <xdr:nvGraphicFramePr>
        <xdr:cNvPr id="65" name="Grafico 64">
          <a:extLst>
            <a:ext uri="{FF2B5EF4-FFF2-40B4-BE49-F238E27FC236}">
              <a16:creationId xmlns="" xmlns:a16="http://schemas.microsoft.com/office/drawing/2014/main" id="{834D812B-E41C-41CA-BE86-B62056924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0.49718</cdr:x>
      <cdr:y>0.10289</cdr:y>
    </cdr:from>
    <cdr:to>
      <cdr:x>0.6062</cdr:x>
      <cdr:y>0.25442</cdr:y>
    </cdr:to>
    <cdr:sp macro="" textlink="">
      <cdr:nvSpPr>
        <cdr:cNvPr id="3" name="CasellaDiTesto 2">
          <a:extLst xmlns:a="http://schemas.openxmlformats.org/drawingml/2006/main">
            <a:ext uri="{FF2B5EF4-FFF2-40B4-BE49-F238E27FC236}">
              <a16:creationId xmlns="" xmlns:a16="http://schemas.microsoft.com/office/drawing/2014/main" id="{4713661B-8901-4869-9CA4-C5FD145CE6C2}"/>
            </a:ext>
          </a:extLst>
        </cdr:cNvPr>
        <cdr:cNvSpPr txBox="1"/>
      </cdr:nvSpPr>
      <cdr:spPr>
        <a:xfrm xmlns:a="http://schemas.openxmlformats.org/drawingml/2006/main">
          <a:off x="4169835" y="62088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3">
    <tabColor theme="2" tint="-0.14999847407452621"/>
  </sheetPr>
  <dimension ref="A1:AC902"/>
  <sheetViews>
    <sheetView showGridLines="0" tabSelected="1" topLeftCell="G1" zoomScale="63" zoomScaleNormal="63" workbookViewId="0">
      <selection activeCell="L45" sqref="L45"/>
    </sheetView>
  </sheetViews>
  <sheetFormatPr defaultColWidth="14.44140625" defaultRowHeight="15" customHeight="1"/>
  <cols>
    <col min="1" max="1" width="3.6640625" style="48" customWidth="1"/>
    <col min="2" max="2" width="4.33203125" style="48" customWidth="1"/>
    <col min="3" max="3" width="60.5546875" style="48" customWidth="1"/>
    <col min="4" max="4" width="59.5546875" style="48" customWidth="1"/>
    <col min="5" max="5" width="28.5546875" style="48" customWidth="1"/>
    <col min="6" max="6" width="40.109375" style="48" customWidth="1"/>
    <col min="7" max="7" width="44.33203125" style="48" customWidth="1"/>
    <col min="8" max="8" width="49.109375" style="48" customWidth="1"/>
    <col min="9" max="9" width="34.6640625" style="48" customWidth="1"/>
    <col min="10" max="10" width="32.109375" style="48" customWidth="1"/>
    <col min="11" max="11" width="40.5546875" style="48" customWidth="1"/>
    <col min="12" max="12" width="41.33203125" style="48" customWidth="1"/>
    <col min="13" max="13" width="31.6640625" style="48" customWidth="1"/>
    <col min="14" max="14" width="33" style="48" customWidth="1"/>
    <col min="15" max="15" width="35" style="48" customWidth="1"/>
    <col min="16" max="16" width="31.33203125" style="48" customWidth="1"/>
    <col min="17" max="17" width="17.109375" style="48" customWidth="1"/>
    <col min="18" max="18" width="13.44140625" style="48" customWidth="1"/>
    <col min="19" max="19" width="16.33203125" style="48" customWidth="1"/>
    <col min="20" max="20" width="13.33203125" style="48" customWidth="1"/>
    <col min="21" max="22" width="10.6640625" style="48" customWidth="1"/>
    <col min="23" max="16384" width="14.44140625" style="48"/>
  </cols>
  <sheetData>
    <row r="1" spans="1:22" ht="15" customHeight="1">
      <c r="A1" s="34"/>
    </row>
    <row r="2" spans="1:22" ht="15" customHeight="1">
      <c r="B2" s="202" t="s">
        <v>484</v>
      </c>
      <c r="C2" s="196"/>
      <c r="D2" s="50"/>
      <c r="E2" s="50"/>
      <c r="F2" s="50"/>
    </row>
    <row r="3" spans="1:22" ht="20.55" customHeight="1">
      <c r="B3" s="203" t="s">
        <v>482</v>
      </c>
      <c r="C3" s="198"/>
      <c r="D3" s="204"/>
      <c r="E3" s="205"/>
      <c r="F3" s="20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203" t="s">
        <v>483</v>
      </c>
      <c r="C4" s="198"/>
      <c r="D4" s="204"/>
      <c r="E4" s="205"/>
      <c r="F4" s="20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203" t="s">
        <v>417</v>
      </c>
      <c r="C5" s="197"/>
      <c r="D5" s="206"/>
      <c r="E5" s="206"/>
      <c r="F5" s="20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95" t="s">
        <v>463</v>
      </c>
      <c r="C7" s="196"/>
      <c r="D7" s="52"/>
      <c r="E7" s="52"/>
      <c r="F7" s="52"/>
      <c r="G7" s="209" t="s">
        <v>610</v>
      </c>
      <c r="H7" s="209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97" t="s">
        <v>378</v>
      </c>
      <c r="C8" s="198"/>
      <c r="D8" s="199"/>
      <c r="E8" s="200"/>
      <c r="F8" s="201"/>
      <c r="G8" s="209"/>
      <c r="H8" s="209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97" t="s">
        <v>447</v>
      </c>
      <c r="C9" s="198"/>
      <c r="D9" s="199"/>
      <c r="E9" s="200"/>
      <c r="F9" s="201"/>
      <c r="G9" s="209"/>
      <c r="H9" s="209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97" t="s">
        <v>448</v>
      </c>
      <c r="C10" s="198"/>
      <c r="D10" s="199"/>
      <c r="E10" s="200"/>
      <c r="F10" s="201"/>
      <c r="G10" s="209"/>
      <c r="H10" s="209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207" t="s">
        <v>542</v>
      </c>
      <c r="C11" s="208"/>
      <c r="D11" s="208"/>
      <c r="E11" s="208"/>
      <c r="F11" s="20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92" t="s">
        <v>541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91" t="s">
        <v>0</v>
      </c>
      <c r="D13" s="170"/>
      <c r="E13" s="170"/>
      <c r="F13" s="53" t="s">
        <v>397</v>
      </c>
      <c r="G13" s="53" t="s">
        <v>398</v>
      </c>
      <c r="H13" s="53" t="s">
        <v>464</v>
      </c>
      <c r="I13" s="53" t="s">
        <v>399</v>
      </c>
      <c r="J13" s="53" t="s">
        <v>408</v>
      </c>
      <c r="K13" s="53" t="s">
        <v>401</v>
      </c>
      <c r="L13" s="53" t="s">
        <v>403</v>
      </c>
      <c r="M13" s="53" t="s">
        <v>404</v>
      </c>
      <c r="N13" s="53" t="s">
        <v>402</v>
      </c>
      <c r="O13" s="53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75" t="s">
        <v>469</v>
      </c>
      <c r="D14" s="176"/>
      <c r="E14" s="176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75" t="s">
        <v>469</v>
      </c>
      <c r="D15" s="176"/>
      <c r="E15" s="176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75" t="s">
        <v>469</v>
      </c>
      <c r="D16" s="176"/>
      <c r="E16" s="176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75" t="s">
        <v>469</v>
      </c>
      <c r="D17" s="176"/>
      <c r="E17" s="176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75" t="s">
        <v>469</v>
      </c>
      <c r="D18" s="176"/>
      <c r="E18" s="176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75" t="s">
        <v>469</v>
      </c>
      <c r="D19" s="176"/>
      <c r="E19" s="176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75" t="s">
        <v>469</v>
      </c>
      <c r="D20" s="176"/>
      <c r="E20" s="176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75" t="s">
        <v>469</v>
      </c>
      <c r="D21" s="176"/>
      <c r="E21" s="176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75" t="s">
        <v>469</v>
      </c>
      <c r="D22" s="176"/>
      <c r="E22" s="176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75" t="s">
        <v>469</v>
      </c>
      <c r="D23" s="176"/>
      <c r="E23" s="176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75" t="s">
        <v>469</v>
      </c>
      <c r="D24" s="176"/>
      <c r="E24" s="176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75" t="s">
        <v>469</v>
      </c>
      <c r="D25" s="176"/>
      <c r="E25" s="176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ht="22.05" customHeight="1">
      <c r="B26" s="171" t="s">
        <v>543</v>
      </c>
      <c r="C26" s="172"/>
      <c r="D26" s="172"/>
      <c r="E26" s="17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88" t="s">
        <v>486</v>
      </c>
      <c r="C35" s="189"/>
      <c r="D35" s="189"/>
      <c r="E35" s="189"/>
      <c r="F35" s="189"/>
      <c r="G35" s="19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54" t="s">
        <v>474</v>
      </c>
      <c r="D36" s="186" t="s">
        <v>475</v>
      </c>
      <c r="E36" s="187"/>
      <c r="F36" s="54" t="s">
        <v>403</v>
      </c>
      <c r="G36" s="54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81" t="s">
        <v>479</v>
      </c>
      <c r="E37" s="182"/>
      <c r="F37" s="64" t="s">
        <v>468</v>
      </c>
      <c r="G37" s="64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65" t="s">
        <v>476</v>
      </c>
      <c r="D38" s="181" t="s">
        <v>479</v>
      </c>
      <c r="E38" s="182"/>
      <c r="F38" s="64" t="s">
        <v>468</v>
      </c>
      <c r="G38" s="64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65" t="s">
        <v>476</v>
      </c>
      <c r="D39" s="181" t="s">
        <v>479</v>
      </c>
      <c r="E39" s="182"/>
      <c r="F39" s="64" t="s">
        <v>468</v>
      </c>
      <c r="G39" s="64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65" t="s">
        <v>476</v>
      </c>
      <c r="D40" s="181" t="s">
        <v>479</v>
      </c>
      <c r="E40" s="182"/>
      <c r="F40" s="64" t="s">
        <v>468</v>
      </c>
      <c r="G40" s="64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65" t="s">
        <v>476</v>
      </c>
      <c r="D41" s="181" t="s">
        <v>479</v>
      </c>
      <c r="E41" s="182"/>
      <c r="F41" s="64" t="s">
        <v>468</v>
      </c>
      <c r="G41" s="64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>
      <c r="B42" s="171" t="s">
        <v>543</v>
      </c>
      <c r="C42" s="172"/>
      <c r="D42" s="172"/>
      <c r="E42" s="17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>
      <c r="B43" s="183" t="s">
        <v>487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85" t="s">
        <v>416</v>
      </c>
      <c r="D44" s="170"/>
      <c r="E44" s="170"/>
      <c r="F44" s="170"/>
      <c r="G44" s="53" t="s">
        <v>450</v>
      </c>
      <c r="H44" s="53" t="s">
        <v>417</v>
      </c>
      <c r="I44" s="53" t="s">
        <v>418</v>
      </c>
      <c r="J44" s="53" t="s">
        <v>419</v>
      </c>
      <c r="K44" s="53" t="s">
        <v>420</v>
      </c>
      <c r="L44" s="53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75" t="s">
        <v>480</v>
      </c>
      <c r="D45" s="176"/>
      <c r="E45" s="176"/>
      <c r="F45" s="176"/>
      <c r="G45" s="66"/>
      <c r="H45" s="61" t="s">
        <v>468</v>
      </c>
      <c r="I45" s="64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75" t="s">
        <v>480</v>
      </c>
      <c r="D46" s="176"/>
      <c r="E46" s="176"/>
      <c r="F46" s="176"/>
      <c r="G46" s="66"/>
      <c r="H46" s="61" t="s">
        <v>468</v>
      </c>
      <c r="I46" s="64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75" t="s">
        <v>480</v>
      </c>
      <c r="D47" s="176"/>
      <c r="E47" s="176"/>
      <c r="F47" s="176"/>
      <c r="G47" s="66"/>
      <c r="H47" s="61" t="s">
        <v>468</v>
      </c>
      <c r="I47" s="64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75" t="s">
        <v>480</v>
      </c>
      <c r="D48" s="176"/>
      <c r="E48" s="176"/>
      <c r="F48" s="176"/>
      <c r="G48" s="66"/>
      <c r="H48" s="61" t="s">
        <v>468</v>
      </c>
      <c r="I48" s="64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75" t="s">
        <v>480</v>
      </c>
      <c r="D49" s="176"/>
      <c r="E49" s="176"/>
      <c r="F49" s="176"/>
      <c r="G49" s="66"/>
      <c r="H49" s="61" t="s">
        <v>468</v>
      </c>
      <c r="I49" s="64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75" t="s">
        <v>480</v>
      </c>
      <c r="D50" s="176"/>
      <c r="E50" s="176"/>
      <c r="F50" s="176"/>
      <c r="G50" s="66"/>
      <c r="H50" s="61" t="s">
        <v>468</v>
      </c>
      <c r="I50" s="64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75" t="s">
        <v>480</v>
      </c>
      <c r="D51" s="176"/>
      <c r="E51" s="176"/>
      <c r="F51" s="176"/>
      <c r="G51" s="66"/>
      <c r="H51" s="61" t="s">
        <v>468</v>
      </c>
      <c r="I51" s="64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75" t="s">
        <v>480</v>
      </c>
      <c r="D52" s="176"/>
      <c r="E52" s="176"/>
      <c r="F52" s="176"/>
      <c r="G52" s="66"/>
      <c r="H52" s="61" t="s">
        <v>468</v>
      </c>
      <c r="I52" s="64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75" t="s">
        <v>480</v>
      </c>
      <c r="D53" s="176"/>
      <c r="E53" s="176"/>
      <c r="F53" s="176"/>
      <c r="G53" s="66"/>
      <c r="H53" s="61" t="s">
        <v>468</v>
      </c>
      <c r="I53" s="64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75" t="s">
        <v>480</v>
      </c>
      <c r="D54" s="176"/>
      <c r="E54" s="176"/>
      <c r="F54" s="176"/>
      <c r="G54" s="66"/>
      <c r="H54" s="61" t="s">
        <v>468</v>
      </c>
      <c r="I54" s="64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>
      <c r="B55" s="171" t="s">
        <v>543</v>
      </c>
      <c r="C55" s="172"/>
      <c r="D55" s="172"/>
      <c r="E55" s="172"/>
      <c r="F55" s="5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>
      <c r="B56" s="177" t="s">
        <v>488</v>
      </c>
      <c r="C56" s="178"/>
      <c r="D56" s="178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55" t="s">
        <v>428</v>
      </c>
      <c r="D57" s="54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64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64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64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79" t="s">
        <v>489</v>
      </c>
      <c r="C62" s="180"/>
      <c r="D62" s="180"/>
      <c r="E62" s="180"/>
      <c r="F62" s="18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69" t="s">
        <v>434</v>
      </c>
      <c r="D63" s="170"/>
      <c r="E63" s="170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65"/>
      <c r="D64" s="166"/>
      <c r="E64" s="166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65"/>
      <c r="D65" s="166"/>
      <c r="E65" s="166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65"/>
      <c r="D66" s="166"/>
      <c r="E66" s="166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65"/>
      <c r="D67" s="166"/>
      <c r="E67" s="166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65"/>
      <c r="D68" s="166"/>
      <c r="E68" s="166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>
      <c r="B69" s="171" t="s">
        <v>543</v>
      </c>
      <c r="C69" s="172"/>
      <c r="D69" s="172"/>
      <c r="E69" s="17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>
      <c r="B70" s="173" t="s">
        <v>490</v>
      </c>
      <c r="C70" s="174"/>
      <c r="D70" s="174"/>
      <c r="E70" s="174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69" t="s">
        <v>440</v>
      </c>
      <c r="D71" s="170"/>
      <c r="E71" s="170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65"/>
      <c r="D72" s="166"/>
      <c r="E72" s="16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65"/>
      <c r="D73" s="166"/>
      <c r="E73" s="16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65"/>
      <c r="D74" s="166"/>
      <c r="E74" s="16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65"/>
      <c r="D75" s="166"/>
      <c r="E75" s="166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65"/>
      <c r="D76" s="166"/>
      <c r="E76" s="166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67" t="s">
        <v>491</v>
      </c>
      <c r="C78" s="168"/>
      <c r="D78" s="168"/>
      <c r="E78" s="168"/>
      <c r="F78" s="168"/>
      <c r="G78" s="16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69" t="s">
        <v>441</v>
      </c>
      <c r="D79" s="170"/>
      <c r="E79" s="170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65"/>
      <c r="D80" s="166"/>
      <c r="E80" s="166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65"/>
      <c r="D81" s="166"/>
      <c r="E81" s="166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65"/>
      <c r="D82" s="166"/>
      <c r="E82" s="166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65"/>
      <c r="D83" s="166"/>
      <c r="E83" s="166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65"/>
      <c r="D84" s="166"/>
      <c r="E84" s="166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ht="12.75" customHeight="1">
      <c r="B85" s="171" t="s">
        <v>543</v>
      </c>
      <c r="C85" s="172"/>
      <c r="D85" s="172"/>
      <c r="E85" s="17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62" t="s">
        <v>485</v>
      </c>
      <c r="J89" s="127" t="s">
        <v>531</v>
      </c>
      <c r="K89" s="127" t="s">
        <v>532</v>
      </c>
      <c r="L89" s="127" t="s">
        <v>533</v>
      </c>
      <c r="M89" s="127" t="s">
        <v>534</v>
      </c>
      <c r="N89" s="127" t="s">
        <v>535</v>
      </c>
      <c r="O89" s="127" t="s">
        <v>536</v>
      </c>
      <c r="P89" s="127" t="s">
        <v>537</v>
      </c>
      <c r="Q89" s="127" t="s">
        <v>538</v>
      </c>
      <c r="R89" s="127" t="s">
        <v>540</v>
      </c>
      <c r="S89" s="127" t="s">
        <v>392</v>
      </c>
      <c r="T89" s="127" t="s">
        <v>393</v>
      </c>
      <c r="U89" s="127" t="s">
        <v>394</v>
      </c>
      <c r="V89" s="127" t="s">
        <v>395</v>
      </c>
      <c r="W89" s="127" t="s">
        <v>507</v>
      </c>
      <c r="X89" s="127" t="s">
        <v>396</v>
      </c>
      <c r="Y89" s="116" t="s">
        <v>401</v>
      </c>
      <c r="Z89" s="116" t="s">
        <v>403</v>
      </c>
      <c r="AA89" s="116" t="s">
        <v>404</v>
      </c>
      <c r="AB89" s="116" t="s">
        <v>402</v>
      </c>
      <c r="AC89" s="116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63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17"/>
      <c r="Z90" s="117"/>
      <c r="AA90" s="117"/>
      <c r="AB90" s="117"/>
      <c r="AC90" s="117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64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18"/>
      <c r="Z91" s="118"/>
      <c r="AA91" s="118"/>
      <c r="AB91" s="118"/>
      <c r="AC91" s="118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2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ref="J103" si="21">IF(C25="Contributo su rivista fascia 'A'- ANVUR (non bibl.)",1,0)</f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T104" si="22">SUM(L92:L103)</f>
        <v>0</v>
      </c>
      <c r="M104" s="26">
        <f t="shared" si="22"/>
        <v>0</v>
      </c>
      <c r="N104" s="26">
        <f t="shared" si="22"/>
        <v>0</v>
      </c>
      <c r="O104" s="26">
        <f t="shared" si="22"/>
        <v>0</v>
      </c>
      <c r="P104" s="26">
        <f t="shared" si="22"/>
        <v>0</v>
      </c>
      <c r="Q104" s="26">
        <f t="shared" si="22"/>
        <v>0</v>
      </c>
      <c r="R104" s="26">
        <f t="shared" si="22"/>
        <v>0</v>
      </c>
      <c r="S104" s="26">
        <f t="shared" si="22"/>
        <v>0</v>
      </c>
      <c r="T104" s="26">
        <f t="shared" si="22"/>
        <v>0</v>
      </c>
      <c r="U104" s="26">
        <f t="shared" ref="U104:AC104" si="23">SUM(U92:U103)</f>
        <v>0</v>
      </c>
      <c r="V104" s="26">
        <f t="shared" si="23"/>
        <v>0</v>
      </c>
      <c r="W104" s="26">
        <f t="shared" si="23"/>
        <v>0</v>
      </c>
      <c r="X104" s="26">
        <f t="shared" si="23"/>
        <v>0</v>
      </c>
      <c r="Y104" s="26">
        <f t="shared" si="23"/>
        <v>0</v>
      </c>
      <c r="Z104" s="26">
        <f t="shared" si="23"/>
        <v>0</v>
      </c>
      <c r="AA104" s="26">
        <f t="shared" si="23"/>
        <v>0</v>
      </c>
      <c r="AB104" s="26">
        <f t="shared" si="23"/>
        <v>0</v>
      </c>
      <c r="AC104" s="26">
        <f t="shared" si="23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62" t="s">
        <v>508</v>
      </c>
      <c r="J108" s="116" t="s">
        <v>400</v>
      </c>
      <c r="K108" s="127" t="s">
        <v>544</v>
      </c>
      <c r="L108" s="127" t="s">
        <v>548</v>
      </c>
      <c r="M108" s="127" t="s">
        <v>545</v>
      </c>
      <c r="N108" s="127" t="s">
        <v>546</v>
      </c>
      <c r="O108" s="127" t="s">
        <v>547</v>
      </c>
      <c r="P108" s="116" t="s">
        <v>396</v>
      </c>
      <c r="Q108" s="1"/>
      <c r="S108" s="159" t="s">
        <v>530</v>
      </c>
      <c r="T108" s="39" t="s">
        <v>460</v>
      </c>
      <c r="U108" s="42" t="s">
        <v>459</v>
      </c>
      <c r="V108" s="42" t="s">
        <v>461</v>
      </c>
      <c r="W108" s="42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63"/>
      <c r="J109" s="117"/>
      <c r="K109" s="128"/>
      <c r="L109" s="128"/>
      <c r="M109" s="128"/>
      <c r="N109" s="128"/>
      <c r="O109" s="128"/>
      <c r="P109" s="117"/>
      <c r="Q109" s="1"/>
      <c r="S109" s="160"/>
      <c r="T109" s="40"/>
      <c r="U109" s="43"/>
      <c r="V109" s="43"/>
      <c r="W109" s="43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64"/>
      <c r="J110" s="118"/>
      <c r="K110" s="129"/>
      <c r="L110" s="129"/>
      <c r="M110" s="129"/>
      <c r="N110" s="129"/>
      <c r="O110" s="129"/>
      <c r="P110" s="118"/>
      <c r="Q110" s="1"/>
      <c r="S110" s="161"/>
      <c r="T110" s="41"/>
      <c r="U110" s="43"/>
      <c r="V110" s="43"/>
      <c r="W110" s="43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4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5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4"/>
        <v>0</v>
      </c>
      <c r="K112" s="24">
        <f t="shared" ref="K112:K122" si="26">IF(J15="II - Salute, sicurezza e benessere",1,0)</f>
        <v>0</v>
      </c>
      <c r="L112" s="24">
        <f t="shared" ref="L112:L122" si="27">IF(J15="III - Progresso e innovazione tecnologica",1,0)</f>
        <v>0</v>
      </c>
      <c r="M112" s="24">
        <f t="shared" ref="M112:M122" si="28">IF(J15="IV - Culture e società in trasformazione",1,0)</f>
        <v>0</v>
      </c>
      <c r="N112" s="24">
        <f t="shared" ref="N112:N122" si="29">IF(J15="V - Imprese, mercati e PA",1,0)</f>
        <v>0</v>
      </c>
      <c r="O112" s="24">
        <f t="shared" ref="O112:O122" si="30">IF(J15="VI -  Sviluppo sostenibile",1,0)</f>
        <v>0</v>
      </c>
      <c r="P112" s="24">
        <f t="shared" si="25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4"/>
        <v>0</v>
      </c>
      <c r="K113" s="24">
        <f t="shared" si="26"/>
        <v>0</v>
      </c>
      <c r="L113" s="24">
        <f t="shared" si="27"/>
        <v>0</v>
      </c>
      <c r="M113" s="24">
        <f t="shared" si="28"/>
        <v>0</v>
      </c>
      <c r="N113" s="24">
        <f t="shared" si="29"/>
        <v>0</v>
      </c>
      <c r="O113" s="24">
        <f t="shared" si="30"/>
        <v>0</v>
      </c>
      <c r="P113" s="24">
        <f t="shared" si="25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4"/>
        <v>0</v>
      </c>
      <c r="K114" s="24">
        <f t="shared" si="26"/>
        <v>0</v>
      </c>
      <c r="L114" s="24">
        <f t="shared" si="27"/>
        <v>0</v>
      </c>
      <c r="M114" s="24">
        <f t="shared" si="28"/>
        <v>0</v>
      </c>
      <c r="N114" s="24">
        <f t="shared" si="29"/>
        <v>0</v>
      </c>
      <c r="O114" s="24">
        <f t="shared" si="30"/>
        <v>0</v>
      </c>
      <c r="P114" s="24">
        <f t="shared" si="25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4"/>
        <v>0</v>
      </c>
      <c r="K115" s="24">
        <f t="shared" si="26"/>
        <v>0</v>
      </c>
      <c r="L115" s="24">
        <f t="shared" si="27"/>
        <v>0</v>
      </c>
      <c r="M115" s="24">
        <f t="shared" si="28"/>
        <v>0</v>
      </c>
      <c r="N115" s="24">
        <f t="shared" si="29"/>
        <v>0</v>
      </c>
      <c r="O115" s="24">
        <f t="shared" si="30"/>
        <v>0</v>
      </c>
      <c r="P115" s="24">
        <f t="shared" si="25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4"/>
        <v>0</v>
      </c>
      <c r="K116" s="24">
        <f t="shared" si="26"/>
        <v>0</v>
      </c>
      <c r="L116" s="24">
        <f t="shared" si="27"/>
        <v>0</v>
      </c>
      <c r="M116" s="24">
        <f t="shared" si="28"/>
        <v>0</v>
      </c>
      <c r="N116" s="24">
        <f t="shared" si="29"/>
        <v>0</v>
      </c>
      <c r="O116" s="24">
        <f t="shared" si="30"/>
        <v>0</v>
      </c>
      <c r="P116" s="24">
        <f t="shared" si="25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4"/>
        <v>0</v>
      </c>
      <c r="K117" s="24">
        <f t="shared" si="26"/>
        <v>0</v>
      </c>
      <c r="L117" s="24">
        <f t="shared" si="27"/>
        <v>0</v>
      </c>
      <c r="M117" s="24">
        <f t="shared" si="28"/>
        <v>0</v>
      </c>
      <c r="N117" s="24">
        <f t="shared" si="29"/>
        <v>0</v>
      </c>
      <c r="O117" s="24">
        <f t="shared" si="30"/>
        <v>0</v>
      </c>
      <c r="P117" s="24">
        <f t="shared" si="25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4"/>
        <v>0</v>
      </c>
      <c r="K118" s="24">
        <f t="shared" si="26"/>
        <v>0</v>
      </c>
      <c r="L118" s="24">
        <f t="shared" si="27"/>
        <v>0</v>
      </c>
      <c r="M118" s="24">
        <f t="shared" si="28"/>
        <v>0</v>
      </c>
      <c r="N118" s="24">
        <f t="shared" si="29"/>
        <v>0</v>
      </c>
      <c r="O118" s="24">
        <f t="shared" si="30"/>
        <v>0</v>
      </c>
      <c r="P118" s="24">
        <f t="shared" si="25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4"/>
        <v>0</v>
      </c>
      <c r="K119" s="24">
        <f t="shared" si="26"/>
        <v>0</v>
      </c>
      <c r="L119" s="24">
        <f t="shared" si="27"/>
        <v>0</v>
      </c>
      <c r="M119" s="24">
        <f t="shared" si="28"/>
        <v>0</v>
      </c>
      <c r="N119" s="24">
        <f t="shared" si="29"/>
        <v>0</v>
      </c>
      <c r="O119" s="24">
        <f t="shared" si="30"/>
        <v>0</v>
      </c>
      <c r="P119" s="24">
        <f t="shared" si="25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4"/>
        <v>0</v>
      </c>
      <c r="K120" s="24">
        <f t="shared" si="26"/>
        <v>0</v>
      </c>
      <c r="L120" s="24">
        <f t="shared" si="27"/>
        <v>0</v>
      </c>
      <c r="M120" s="24">
        <f t="shared" si="28"/>
        <v>0</v>
      </c>
      <c r="N120" s="24">
        <f t="shared" si="29"/>
        <v>0</v>
      </c>
      <c r="O120" s="24">
        <f t="shared" si="30"/>
        <v>0</v>
      </c>
      <c r="P120" s="24">
        <f t="shared" si="25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4"/>
        <v>0</v>
      </c>
      <c r="K121" s="24">
        <f t="shared" si="26"/>
        <v>0</v>
      </c>
      <c r="L121" s="24">
        <f t="shared" si="27"/>
        <v>0</v>
      </c>
      <c r="M121" s="24">
        <f t="shared" si="28"/>
        <v>0</v>
      </c>
      <c r="N121" s="24">
        <f t="shared" si="29"/>
        <v>0</v>
      </c>
      <c r="O121" s="24">
        <f t="shared" si="30"/>
        <v>0</v>
      </c>
      <c r="P121" s="24">
        <f t="shared" si="25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4"/>
        <v>0</v>
      </c>
      <c r="K122" s="24">
        <f t="shared" si="26"/>
        <v>0</v>
      </c>
      <c r="L122" s="24">
        <f t="shared" si="27"/>
        <v>0</v>
      </c>
      <c r="M122" s="24">
        <f t="shared" si="28"/>
        <v>0</v>
      </c>
      <c r="N122" s="24">
        <f t="shared" si="29"/>
        <v>0</v>
      </c>
      <c r="O122" s="24">
        <f t="shared" si="30"/>
        <v>0</v>
      </c>
      <c r="P122" s="24">
        <f t="shared" si="25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31">SUM(J111:J122)</f>
        <v>0</v>
      </c>
      <c r="K123" s="26">
        <f t="shared" si="31"/>
        <v>0</v>
      </c>
      <c r="L123" s="26">
        <f t="shared" si="31"/>
        <v>0</v>
      </c>
      <c r="M123" s="26">
        <f t="shared" si="31"/>
        <v>0</v>
      </c>
      <c r="N123" s="26">
        <f t="shared" si="31"/>
        <v>0</v>
      </c>
      <c r="O123" s="26">
        <f t="shared" si="31"/>
        <v>0</v>
      </c>
      <c r="P123" s="26">
        <f t="shared" si="31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2">SUM(V111:V122)</f>
        <v>#REF!</v>
      </c>
      <c r="W123" s="36" t="e">
        <f t="shared" si="32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51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1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1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53" t="s">
        <v>486</v>
      </c>
      <c r="J128" s="133" t="s">
        <v>478</v>
      </c>
      <c r="K128" s="133" t="s">
        <v>477</v>
      </c>
      <c r="L128" s="136" t="s">
        <v>403</v>
      </c>
      <c r="M128" s="1"/>
      <c r="N128" s="156" t="s">
        <v>524</v>
      </c>
      <c r="O128" s="103" t="s">
        <v>410</v>
      </c>
      <c r="P128" s="103" t="s">
        <v>415</v>
      </c>
      <c r="Q128" s="124" t="s">
        <v>412</v>
      </c>
      <c r="R128" s="103" t="s">
        <v>411</v>
      </c>
      <c r="S128" s="103" t="s">
        <v>413</v>
      </c>
      <c r="T128" s="124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54"/>
      <c r="J129" s="134"/>
      <c r="K129" s="134"/>
      <c r="L129" s="137"/>
      <c r="M129" s="1"/>
      <c r="N129" s="157"/>
      <c r="O129" s="104"/>
      <c r="P129" s="104"/>
      <c r="Q129" s="125"/>
      <c r="R129" s="104"/>
      <c r="S129" s="104"/>
      <c r="T129" s="125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55"/>
      <c r="J130" s="135"/>
      <c r="K130" s="135"/>
      <c r="L130" s="138"/>
      <c r="M130" s="1"/>
      <c r="N130" s="158"/>
      <c r="O130" s="105"/>
      <c r="P130" s="105"/>
      <c r="Q130" s="126"/>
      <c r="R130" s="105"/>
      <c r="S130" s="105"/>
      <c r="T130" s="126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3">IF(C38="Convegno Scientifico",1,0)</f>
        <v>0</v>
      </c>
      <c r="K132" s="24">
        <f t="shared" ref="K132:K135" si="34">IF(C38="Seminario",1,0)</f>
        <v>0</v>
      </c>
      <c r="L132" s="24">
        <f t="shared" ref="L132:L135" si="35">IF(F38="Sì",1,0)</f>
        <v>0</v>
      </c>
      <c r="M132" s="1"/>
      <c r="N132" s="25" t="s">
        <v>495</v>
      </c>
      <c r="O132" s="24">
        <f t="shared" ref="O132:O135" si="36">IF(D38="Membro del Comitato Scientifico",1,0)</f>
        <v>0</v>
      </c>
      <c r="P132" s="24">
        <f t="shared" ref="P132:P135" si="37">IF(D38="Membro del Comitato Organizzatore",1,0)</f>
        <v>0</v>
      </c>
      <c r="Q132" s="24">
        <f t="shared" ref="Q132:Q135" si="38">IF(D38="Relatore Invitato",1,0)</f>
        <v>0</v>
      </c>
      <c r="R132" s="24">
        <f t="shared" ref="R132:R135" si="39">IF(D38="Relatore",1,0)</f>
        <v>0</v>
      </c>
      <c r="S132" s="24">
        <f t="shared" ref="S132:S135" si="40">IF(D38="Chair",1,0)</f>
        <v>0</v>
      </c>
      <c r="T132" s="24">
        <f t="shared" ref="T132:T135" si="41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3"/>
        <v>0</v>
      </c>
      <c r="K133" s="24">
        <f t="shared" si="34"/>
        <v>0</v>
      </c>
      <c r="L133" s="24">
        <f t="shared" si="35"/>
        <v>0</v>
      </c>
      <c r="M133" s="1"/>
      <c r="N133" s="25" t="s">
        <v>496</v>
      </c>
      <c r="O133" s="24">
        <f t="shared" si="36"/>
        <v>0</v>
      </c>
      <c r="P133" s="24">
        <f t="shared" si="37"/>
        <v>0</v>
      </c>
      <c r="Q133" s="24">
        <f t="shared" si="38"/>
        <v>0</v>
      </c>
      <c r="R133" s="24">
        <f t="shared" si="39"/>
        <v>0</v>
      </c>
      <c r="S133" s="24">
        <f t="shared" si="40"/>
        <v>0</v>
      </c>
      <c r="T133" s="24">
        <f t="shared" si="41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3"/>
        <v>0</v>
      </c>
      <c r="K134" s="24">
        <f t="shared" si="34"/>
        <v>0</v>
      </c>
      <c r="L134" s="24">
        <f t="shared" si="35"/>
        <v>0</v>
      </c>
      <c r="M134" s="1"/>
      <c r="N134" s="25" t="s">
        <v>497</v>
      </c>
      <c r="O134" s="24">
        <f t="shared" si="36"/>
        <v>0</v>
      </c>
      <c r="P134" s="24">
        <f t="shared" si="37"/>
        <v>0</v>
      </c>
      <c r="Q134" s="24">
        <f t="shared" si="38"/>
        <v>0</v>
      </c>
      <c r="R134" s="24">
        <f t="shared" si="39"/>
        <v>0</v>
      </c>
      <c r="S134" s="24">
        <f t="shared" si="40"/>
        <v>0</v>
      </c>
      <c r="T134" s="24">
        <f t="shared" si="41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3"/>
        <v>0</v>
      </c>
      <c r="K135" s="24">
        <f t="shared" si="34"/>
        <v>0</v>
      </c>
      <c r="L135" s="24">
        <f t="shared" si="35"/>
        <v>0</v>
      </c>
      <c r="M135" s="1"/>
      <c r="N135" s="25" t="s">
        <v>498</v>
      </c>
      <c r="O135" s="24">
        <f t="shared" si="36"/>
        <v>0</v>
      </c>
      <c r="P135" s="24">
        <f t="shared" si="37"/>
        <v>0</v>
      </c>
      <c r="Q135" s="24">
        <f t="shared" si="38"/>
        <v>0</v>
      </c>
      <c r="R135" s="24">
        <f t="shared" si="39"/>
        <v>0</v>
      </c>
      <c r="S135" s="24">
        <f t="shared" si="40"/>
        <v>0</v>
      </c>
      <c r="T135" s="24">
        <f t="shared" si="41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2">SUM(O131:O135)</f>
        <v>0</v>
      </c>
      <c r="P136" s="26">
        <f t="shared" si="42"/>
        <v>0</v>
      </c>
      <c r="Q136" s="26">
        <f t="shared" si="42"/>
        <v>0</v>
      </c>
      <c r="R136" s="26">
        <f t="shared" si="42"/>
        <v>0</v>
      </c>
      <c r="S136" s="26">
        <f t="shared" si="42"/>
        <v>0</v>
      </c>
      <c r="T136" s="26">
        <f t="shared" si="42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116" t="s">
        <v>400</v>
      </c>
      <c r="K140" s="127" t="s">
        <v>544</v>
      </c>
      <c r="L140" s="127" t="s">
        <v>548</v>
      </c>
      <c r="M140" s="127" t="s">
        <v>545</v>
      </c>
      <c r="N140" s="127" t="s">
        <v>546</v>
      </c>
      <c r="O140" s="127" t="s">
        <v>547</v>
      </c>
      <c r="P140" s="116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17"/>
      <c r="K141" s="128"/>
      <c r="L141" s="128"/>
      <c r="M141" s="128"/>
      <c r="N141" s="128"/>
      <c r="O141" s="128"/>
      <c r="P141" s="117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18"/>
      <c r="K142" s="129"/>
      <c r="L142" s="129"/>
      <c r="M142" s="129"/>
      <c r="N142" s="129"/>
      <c r="O142" s="129"/>
      <c r="P142" s="118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Progresso e innovazione tecnologica",1,0)</f>
        <v>0</v>
      </c>
      <c r="M143" s="24">
        <f>IF(G37="IV - Culture e società in trasformazione",1,0)</f>
        <v>0</v>
      </c>
      <c r="N143" s="24">
        <f>IF(G37="V - Imprese, mercati e PA",1,0)</f>
        <v>0</v>
      </c>
      <c r="O143" s="24">
        <f>IF(G37="VI -  Sviluppo sostenibile",1,0)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3">IF(G38="I - Diritti umani",1,0)</f>
        <v>0</v>
      </c>
      <c r="K144" s="24">
        <f t="shared" ref="K144:K147" si="44">IF(G38="II - Salute, sicurezza e benessere",1,0)</f>
        <v>0</v>
      </c>
      <c r="L144" s="24">
        <f t="shared" ref="L144:L147" si="45">IF(G38="III - Progresso e innovazione tecnologica",1,0)</f>
        <v>0</v>
      </c>
      <c r="M144" s="24">
        <f t="shared" ref="M144:M147" si="46">IF(G38="IV - Culture e società in trasformazione",1,0)</f>
        <v>0</v>
      </c>
      <c r="N144" s="24">
        <f t="shared" ref="N144:N146" si="47">IF(G38="V - Imprese, mercati e PA",1,0)</f>
        <v>0</v>
      </c>
      <c r="O144" s="24">
        <f t="shared" ref="O144:O147" si="48">IF(G38="VI -  Sviluppo sostenibile",1,0)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3"/>
        <v>0</v>
      </c>
      <c r="K145" s="24">
        <f t="shared" si="44"/>
        <v>0</v>
      </c>
      <c r="L145" s="24">
        <f t="shared" si="45"/>
        <v>0</v>
      </c>
      <c r="M145" s="24">
        <f t="shared" si="46"/>
        <v>0</v>
      </c>
      <c r="N145" s="24">
        <f t="shared" si="47"/>
        <v>0</v>
      </c>
      <c r="O145" s="24">
        <f t="shared" si="48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3"/>
        <v>0</v>
      </c>
      <c r="K146" s="24">
        <f t="shared" si="44"/>
        <v>0</v>
      </c>
      <c r="L146" s="24">
        <f t="shared" si="45"/>
        <v>0</v>
      </c>
      <c r="M146" s="24">
        <f t="shared" si="46"/>
        <v>0</v>
      </c>
      <c r="N146" s="24">
        <f t="shared" si="47"/>
        <v>0</v>
      </c>
      <c r="O146" s="24">
        <f t="shared" si="48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3"/>
        <v>0</v>
      </c>
      <c r="K147" s="24">
        <f t="shared" si="44"/>
        <v>0</v>
      </c>
      <c r="L147" s="24">
        <f t="shared" si="45"/>
        <v>0</v>
      </c>
      <c r="M147" s="24">
        <f t="shared" si="46"/>
        <v>0</v>
      </c>
      <c r="N147" s="24">
        <f>IF(G41="V - Imprese, mercati e PA",1,0)</f>
        <v>0</v>
      </c>
      <c r="O147" s="24">
        <f t="shared" si="48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49">SUM(K143:K147)</f>
        <v>0</v>
      </c>
      <c r="L148" s="26">
        <f>SUM(L143:L147)</f>
        <v>0</v>
      </c>
      <c r="M148" s="26">
        <f t="shared" si="49"/>
        <v>0</v>
      </c>
      <c r="N148" s="26">
        <f t="shared" si="49"/>
        <v>0</v>
      </c>
      <c r="O148" s="26">
        <f t="shared" si="49"/>
        <v>0</v>
      </c>
      <c r="P148" s="26">
        <f t="shared" si="49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48" t="s">
        <v>487</v>
      </c>
      <c r="J151" s="133" t="s">
        <v>511</v>
      </c>
      <c r="K151" s="133" t="s">
        <v>422</v>
      </c>
      <c r="L151" s="133" t="s">
        <v>423</v>
      </c>
      <c r="M151" s="133" t="s">
        <v>424</v>
      </c>
      <c r="N151" s="133" t="s">
        <v>510</v>
      </c>
      <c r="O151" s="133" t="s">
        <v>425</v>
      </c>
      <c r="P151" s="133" t="s">
        <v>449</v>
      </c>
      <c r="Q151" s="133" t="s">
        <v>481</v>
      </c>
      <c r="R151" s="1"/>
      <c r="S151" s="142" t="s">
        <v>529</v>
      </c>
      <c r="T151" s="103" t="s">
        <v>426</v>
      </c>
      <c r="U151" s="103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49"/>
      <c r="J152" s="134"/>
      <c r="K152" s="134"/>
      <c r="L152" s="134"/>
      <c r="M152" s="134"/>
      <c r="N152" s="134"/>
      <c r="O152" s="134"/>
      <c r="P152" s="134"/>
      <c r="Q152" s="134"/>
      <c r="R152" s="1"/>
      <c r="S152" s="143"/>
      <c r="T152" s="104"/>
      <c r="U152" s="104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50"/>
      <c r="J153" s="135"/>
      <c r="K153" s="135"/>
      <c r="L153" s="135"/>
      <c r="M153" s="135"/>
      <c r="N153" s="135"/>
      <c r="O153" s="135"/>
      <c r="P153" s="135"/>
      <c r="Q153" s="135"/>
      <c r="R153" s="1"/>
      <c r="S153" s="144"/>
      <c r="T153" s="105"/>
      <c r="U153" s="105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50">IF(C46="Fondi di Ateneo",1,0)</f>
        <v>0</v>
      </c>
      <c r="K155" s="24">
        <f t="shared" ref="K155:K163" si="51">IF(C46="Fondi pubblici europei",1,0)</f>
        <v>0</v>
      </c>
      <c r="L155" s="24">
        <f t="shared" ref="L155:L163" si="52">IF(C46="Fondi pubblici nazionali",1,0)</f>
        <v>0</v>
      </c>
      <c r="M155" s="24">
        <f t="shared" ref="M155:M163" si="53">IF(C46="Fondi pubblici regionali",1,0)</f>
        <v>0</v>
      </c>
      <c r="N155" s="27">
        <f t="shared" ref="N155:N163" si="54">IF(C46="Altri fondi pubblici",1,0)</f>
        <v>0</v>
      </c>
      <c r="O155" s="27">
        <f t="shared" ref="O155:O163" si="55">IF(C46="Fondi privati",1,0)</f>
        <v>0</v>
      </c>
      <c r="P155" s="27">
        <f t="shared" ref="P155:P163" si="56">IF(C46="Presentati ma non finanziati",1,0)</f>
        <v>0</v>
      </c>
      <c r="Q155" s="24">
        <f t="shared" ref="Q155:Q163" si="57">IF(C46="Finanziamento non previsto",1,0)</f>
        <v>0</v>
      </c>
      <c r="R155" s="1"/>
      <c r="S155" s="25" t="s">
        <v>495</v>
      </c>
      <c r="T155" s="24">
        <f t="shared" ref="T155:T163" si="58">IF(H46="Capofila",1,0)</f>
        <v>0</v>
      </c>
      <c r="U155" s="24">
        <f t="shared" ref="U155:U163" si="59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50"/>
        <v>0</v>
      </c>
      <c r="K156" s="24">
        <f t="shared" si="51"/>
        <v>0</v>
      </c>
      <c r="L156" s="24">
        <f t="shared" si="52"/>
        <v>0</v>
      </c>
      <c r="M156" s="24">
        <f t="shared" si="53"/>
        <v>0</v>
      </c>
      <c r="N156" s="27">
        <f t="shared" si="54"/>
        <v>0</v>
      </c>
      <c r="O156" s="27">
        <f t="shared" si="55"/>
        <v>0</v>
      </c>
      <c r="P156" s="27">
        <f t="shared" si="56"/>
        <v>0</v>
      </c>
      <c r="Q156" s="24">
        <f t="shared" si="57"/>
        <v>0</v>
      </c>
      <c r="R156" s="1"/>
      <c r="S156" s="25" t="s">
        <v>496</v>
      </c>
      <c r="T156" s="24">
        <f t="shared" si="58"/>
        <v>0</v>
      </c>
      <c r="U156" s="24">
        <f t="shared" si="59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50"/>
        <v>0</v>
      </c>
      <c r="K157" s="24">
        <f t="shared" si="51"/>
        <v>0</v>
      </c>
      <c r="L157" s="24">
        <f t="shared" si="52"/>
        <v>0</v>
      </c>
      <c r="M157" s="24">
        <f t="shared" si="53"/>
        <v>0</v>
      </c>
      <c r="N157" s="27">
        <f t="shared" si="54"/>
        <v>0</v>
      </c>
      <c r="O157" s="27">
        <f t="shared" si="55"/>
        <v>0</v>
      </c>
      <c r="P157" s="27">
        <f t="shared" si="56"/>
        <v>0</v>
      </c>
      <c r="Q157" s="24">
        <f t="shared" si="57"/>
        <v>0</v>
      </c>
      <c r="R157" s="1"/>
      <c r="S157" s="25" t="s">
        <v>497</v>
      </c>
      <c r="T157" s="24">
        <f t="shared" si="58"/>
        <v>0</v>
      </c>
      <c r="U157" s="24">
        <f t="shared" si="59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50"/>
        <v>0</v>
      </c>
      <c r="K158" s="24">
        <f t="shared" si="51"/>
        <v>0</v>
      </c>
      <c r="L158" s="24">
        <f t="shared" si="52"/>
        <v>0</v>
      </c>
      <c r="M158" s="24">
        <f t="shared" si="53"/>
        <v>0</v>
      </c>
      <c r="N158" s="27">
        <f t="shared" si="54"/>
        <v>0</v>
      </c>
      <c r="O158" s="27">
        <f t="shared" si="55"/>
        <v>0</v>
      </c>
      <c r="P158" s="27">
        <f t="shared" si="56"/>
        <v>0</v>
      </c>
      <c r="Q158" s="24">
        <f t="shared" si="57"/>
        <v>0</v>
      </c>
      <c r="R158" s="1"/>
      <c r="S158" s="25" t="s">
        <v>498</v>
      </c>
      <c r="T158" s="24">
        <f t="shared" si="58"/>
        <v>0</v>
      </c>
      <c r="U158" s="24">
        <f t="shared" si="59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50"/>
        <v>0</v>
      </c>
      <c r="K159" s="24">
        <f t="shared" si="51"/>
        <v>0</v>
      </c>
      <c r="L159" s="24">
        <f t="shared" si="52"/>
        <v>0</v>
      </c>
      <c r="M159" s="24">
        <f t="shared" si="53"/>
        <v>0</v>
      </c>
      <c r="N159" s="27">
        <f t="shared" si="54"/>
        <v>0</v>
      </c>
      <c r="O159" s="27">
        <f t="shared" si="55"/>
        <v>0</v>
      </c>
      <c r="P159" s="27">
        <f t="shared" si="56"/>
        <v>0</v>
      </c>
      <c r="Q159" s="24">
        <f t="shared" si="57"/>
        <v>0</v>
      </c>
      <c r="R159" s="1"/>
      <c r="S159" s="25" t="s">
        <v>499</v>
      </c>
      <c r="T159" s="24">
        <f t="shared" si="58"/>
        <v>0</v>
      </c>
      <c r="U159" s="24">
        <f t="shared" si="59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50"/>
        <v>0</v>
      </c>
      <c r="K160" s="24">
        <f t="shared" si="51"/>
        <v>0</v>
      </c>
      <c r="L160" s="24">
        <f t="shared" si="52"/>
        <v>0</v>
      </c>
      <c r="M160" s="24">
        <f t="shared" si="53"/>
        <v>0</v>
      </c>
      <c r="N160" s="27">
        <f t="shared" si="54"/>
        <v>0</v>
      </c>
      <c r="O160" s="27">
        <f t="shared" si="55"/>
        <v>0</v>
      </c>
      <c r="P160" s="27">
        <f t="shared" si="56"/>
        <v>0</v>
      </c>
      <c r="Q160" s="24">
        <f t="shared" si="57"/>
        <v>0</v>
      </c>
      <c r="R160" s="1"/>
      <c r="S160" s="25" t="s">
        <v>500</v>
      </c>
      <c r="T160" s="24">
        <f t="shared" si="58"/>
        <v>0</v>
      </c>
      <c r="U160" s="24">
        <f t="shared" si="59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50"/>
        <v>0</v>
      </c>
      <c r="K161" s="24">
        <f t="shared" si="51"/>
        <v>0</v>
      </c>
      <c r="L161" s="24">
        <f t="shared" si="52"/>
        <v>0</v>
      </c>
      <c r="M161" s="24">
        <f t="shared" si="53"/>
        <v>0</v>
      </c>
      <c r="N161" s="27">
        <f t="shared" si="54"/>
        <v>0</v>
      </c>
      <c r="O161" s="27">
        <f t="shared" si="55"/>
        <v>0</v>
      </c>
      <c r="P161" s="27">
        <f t="shared" si="56"/>
        <v>0</v>
      </c>
      <c r="Q161" s="24">
        <f t="shared" si="57"/>
        <v>0</v>
      </c>
      <c r="R161" s="1"/>
      <c r="S161" s="25" t="s">
        <v>501</v>
      </c>
      <c r="T161" s="24">
        <f t="shared" si="58"/>
        <v>0</v>
      </c>
      <c r="U161" s="24">
        <f t="shared" si="59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50"/>
        <v>0</v>
      </c>
      <c r="K162" s="24">
        <f t="shared" si="51"/>
        <v>0</v>
      </c>
      <c r="L162" s="24">
        <f t="shared" si="52"/>
        <v>0</v>
      </c>
      <c r="M162" s="24">
        <f t="shared" si="53"/>
        <v>0</v>
      </c>
      <c r="N162" s="27">
        <f t="shared" si="54"/>
        <v>0</v>
      </c>
      <c r="O162" s="27">
        <f t="shared" si="55"/>
        <v>0</v>
      </c>
      <c r="P162" s="27">
        <f t="shared" si="56"/>
        <v>0</v>
      </c>
      <c r="Q162" s="24">
        <f t="shared" si="57"/>
        <v>0</v>
      </c>
      <c r="R162" s="1"/>
      <c r="S162" s="25" t="s">
        <v>502</v>
      </c>
      <c r="T162" s="24">
        <f t="shared" si="58"/>
        <v>0</v>
      </c>
      <c r="U162" s="24">
        <f t="shared" si="59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50"/>
        <v>0</v>
      </c>
      <c r="K163" s="24">
        <f t="shared" si="51"/>
        <v>0</v>
      </c>
      <c r="L163" s="24">
        <f t="shared" si="52"/>
        <v>0</v>
      </c>
      <c r="M163" s="24">
        <f t="shared" si="53"/>
        <v>0</v>
      </c>
      <c r="N163" s="27">
        <f t="shared" si="54"/>
        <v>0</v>
      </c>
      <c r="O163" s="27">
        <f t="shared" si="55"/>
        <v>0</v>
      </c>
      <c r="P163" s="27">
        <f t="shared" si="56"/>
        <v>0</v>
      </c>
      <c r="Q163" s="24">
        <f t="shared" si="57"/>
        <v>0</v>
      </c>
      <c r="R163" s="1"/>
      <c r="S163" s="25" t="s">
        <v>503</v>
      </c>
      <c r="T163" s="24">
        <f t="shared" si="58"/>
        <v>0</v>
      </c>
      <c r="U163" s="24">
        <f t="shared" si="59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60">SUM(K154:K163)</f>
        <v>0</v>
      </c>
      <c r="L164" s="26">
        <f t="shared" si="60"/>
        <v>0</v>
      </c>
      <c r="M164" s="26">
        <f t="shared" si="60"/>
        <v>0</v>
      </c>
      <c r="N164" s="26">
        <f t="shared" si="60"/>
        <v>0</v>
      </c>
      <c r="O164" s="26">
        <f t="shared" si="60"/>
        <v>0</v>
      </c>
      <c r="P164" s="26">
        <f t="shared" si="60"/>
        <v>0</v>
      </c>
      <c r="Q164" s="26">
        <f t="shared" si="60"/>
        <v>0</v>
      </c>
      <c r="R164" s="1"/>
      <c r="S164" s="36" t="s">
        <v>506</v>
      </c>
      <c r="T164" s="36">
        <f>SUM(T154:T163)</f>
        <v>0</v>
      </c>
      <c r="U164" s="36">
        <f t="shared" ref="U164" si="61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45" t="s">
        <v>512</v>
      </c>
      <c r="J168" s="116" t="s">
        <v>400</v>
      </c>
      <c r="K168" s="127" t="s">
        <v>544</v>
      </c>
      <c r="L168" s="127" t="s">
        <v>548</v>
      </c>
      <c r="M168" s="127" t="s">
        <v>545</v>
      </c>
      <c r="N168" s="127" t="s">
        <v>546</v>
      </c>
      <c r="O168" s="127" t="s">
        <v>547</v>
      </c>
      <c r="P168" s="116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46"/>
      <c r="J169" s="117"/>
      <c r="K169" s="128"/>
      <c r="L169" s="128"/>
      <c r="M169" s="128"/>
      <c r="N169" s="128"/>
      <c r="O169" s="128"/>
      <c r="P169" s="117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47"/>
      <c r="J170" s="118"/>
      <c r="K170" s="129"/>
      <c r="L170" s="129"/>
      <c r="M170" s="129"/>
      <c r="N170" s="129"/>
      <c r="O170" s="129"/>
      <c r="P170" s="118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2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3">IF(L46="I - Diritti umani",1,0)</f>
        <v>0</v>
      </c>
      <c r="K172" s="24">
        <f t="shared" ref="K172:K180" si="64">IF(L46="II - Sviluppo sostenibile",1,0)</f>
        <v>0</v>
      </c>
      <c r="L172" s="24">
        <f t="shared" ref="L172:L180" si="65">IF(L46="III - Salute, sicurezza e benessere",1,0)</f>
        <v>0</v>
      </c>
      <c r="M172" s="24">
        <f t="shared" ref="M172:M180" si="66">IF(L46="IV - Progresso e innovazione tecnologica",1,0)</f>
        <v>0</v>
      </c>
      <c r="N172" s="24">
        <f t="shared" ref="N172:N180" si="67">IF(L46="V - Culture e società in trasformazione",1,0)</f>
        <v>0</v>
      </c>
      <c r="O172" s="24">
        <f t="shared" ref="O172:O180" si="68">IF(L46="VI -  Economia, impresa, mercati e PA",1,0)</f>
        <v>0</v>
      </c>
      <c r="P172" s="24">
        <f t="shared" si="62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3"/>
        <v>0</v>
      </c>
      <c r="K173" s="24">
        <f t="shared" si="64"/>
        <v>0</v>
      </c>
      <c r="L173" s="24">
        <f t="shared" si="65"/>
        <v>0</v>
      </c>
      <c r="M173" s="24">
        <f t="shared" si="66"/>
        <v>0</v>
      </c>
      <c r="N173" s="24">
        <f t="shared" si="67"/>
        <v>0</v>
      </c>
      <c r="O173" s="24">
        <f t="shared" si="68"/>
        <v>0</v>
      </c>
      <c r="P173" s="24">
        <f t="shared" si="62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3"/>
        <v>0</v>
      </c>
      <c r="K174" s="24">
        <f t="shared" si="64"/>
        <v>0</v>
      </c>
      <c r="L174" s="24">
        <f t="shared" si="65"/>
        <v>0</v>
      </c>
      <c r="M174" s="24">
        <f t="shared" si="66"/>
        <v>0</v>
      </c>
      <c r="N174" s="24">
        <f t="shared" si="67"/>
        <v>0</v>
      </c>
      <c r="O174" s="24">
        <f t="shared" si="68"/>
        <v>0</v>
      </c>
      <c r="P174" s="24">
        <f t="shared" si="62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3"/>
        <v>0</v>
      </c>
      <c r="K175" s="24">
        <f t="shared" si="64"/>
        <v>0</v>
      </c>
      <c r="L175" s="24">
        <f t="shared" si="65"/>
        <v>0</v>
      </c>
      <c r="M175" s="24">
        <f t="shared" si="66"/>
        <v>0</v>
      </c>
      <c r="N175" s="24">
        <f t="shared" si="67"/>
        <v>0</v>
      </c>
      <c r="O175" s="24">
        <f t="shared" si="68"/>
        <v>0</v>
      </c>
      <c r="P175" s="24">
        <f t="shared" si="62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3"/>
        <v>0</v>
      </c>
      <c r="K176" s="24">
        <f t="shared" si="64"/>
        <v>0</v>
      </c>
      <c r="L176" s="24">
        <f t="shared" si="65"/>
        <v>0</v>
      </c>
      <c r="M176" s="24">
        <f t="shared" si="66"/>
        <v>0</v>
      </c>
      <c r="N176" s="24">
        <f t="shared" si="67"/>
        <v>0</v>
      </c>
      <c r="O176" s="24">
        <f t="shared" si="68"/>
        <v>0</v>
      </c>
      <c r="P176" s="24">
        <f t="shared" si="62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3"/>
        <v>0</v>
      </c>
      <c r="K177" s="24">
        <f t="shared" si="64"/>
        <v>0</v>
      </c>
      <c r="L177" s="24">
        <f t="shared" si="65"/>
        <v>0</v>
      </c>
      <c r="M177" s="24">
        <f t="shared" si="66"/>
        <v>0</v>
      </c>
      <c r="N177" s="24">
        <f t="shared" si="67"/>
        <v>0</v>
      </c>
      <c r="O177" s="24">
        <f t="shared" si="68"/>
        <v>0</v>
      </c>
      <c r="P177" s="24">
        <f t="shared" si="62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3"/>
        <v>0</v>
      </c>
      <c r="K178" s="24">
        <f t="shared" si="64"/>
        <v>0</v>
      </c>
      <c r="L178" s="24">
        <f t="shared" si="65"/>
        <v>0</v>
      </c>
      <c r="M178" s="24">
        <f t="shared" si="66"/>
        <v>0</v>
      </c>
      <c r="N178" s="24">
        <f t="shared" si="67"/>
        <v>0</v>
      </c>
      <c r="O178" s="24">
        <f t="shared" si="68"/>
        <v>0</v>
      </c>
      <c r="P178" s="24">
        <f t="shared" si="62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3"/>
        <v>0</v>
      </c>
      <c r="K179" s="24">
        <f t="shared" si="64"/>
        <v>0</v>
      </c>
      <c r="L179" s="24">
        <f t="shared" si="65"/>
        <v>0</v>
      </c>
      <c r="M179" s="24">
        <f t="shared" si="66"/>
        <v>0</v>
      </c>
      <c r="N179" s="24">
        <f t="shared" si="67"/>
        <v>0</v>
      </c>
      <c r="O179" s="24">
        <f t="shared" si="68"/>
        <v>0</v>
      </c>
      <c r="P179" s="24">
        <f t="shared" si="62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4"/>
        <v>0</v>
      </c>
      <c r="L180" s="24">
        <f t="shared" si="65"/>
        <v>0</v>
      </c>
      <c r="M180" s="24">
        <f t="shared" si="66"/>
        <v>0</v>
      </c>
      <c r="N180" s="24">
        <f t="shared" si="67"/>
        <v>0</v>
      </c>
      <c r="O180" s="24">
        <f t="shared" si="68"/>
        <v>0</v>
      </c>
      <c r="P180" s="24">
        <f t="shared" si="62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69">SUM(K171:K180)</f>
        <v>0</v>
      </c>
      <c r="L181" s="26">
        <f t="shared" si="69"/>
        <v>0</v>
      </c>
      <c r="M181" s="26">
        <f t="shared" si="69"/>
        <v>0</v>
      </c>
      <c r="N181" s="26">
        <f t="shared" si="69"/>
        <v>0</v>
      </c>
      <c r="O181" s="26">
        <f t="shared" si="69"/>
        <v>0</v>
      </c>
      <c r="P181" s="26">
        <f t="shared" si="69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19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1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120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30" t="s">
        <v>491</v>
      </c>
      <c r="J187" s="133" t="s">
        <v>443</v>
      </c>
      <c r="K187" s="133" t="s">
        <v>444</v>
      </c>
      <c r="L187" s="136" t="s">
        <v>445</v>
      </c>
      <c r="M187" s="136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131"/>
      <c r="J188" s="134"/>
      <c r="K188" s="134"/>
      <c r="L188" s="137"/>
      <c r="M188" s="137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132"/>
      <c r="J189" s="135"/>
      <c r="K189" s="135"/>
      <c r="L189" s="138"/>
      <c r="M189" s="138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116" t="s">
        <v>400</v>
      </c>
      <c r="K199" s="127" t="s">
        <v>544</v>
      </c>
      <c r="L199" s="127" t="s">
        <v>548</v>
      </c>
      <c r="M199" s="127" t="s">
        <v>545</v>
      </c>
      <c r="N199" s="127" t="s">
        <v>546</v>
      </c>
      <c r="O199" s="127" t="s">
        <v>547</v>
      </c>
      <c r="P199" s="116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44"/>
      <c r="J200" s="117"/>
      <c r="K200" s="128"/>
      <c r="L200" s="128"/>
      <c r="M200" s="128"/>
      <c r="N200" s="128"/>
      <c r="O200" s="128"/>
      <c r="P200" s="117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45"/>
      <c r="J201" s="118"/>
      <c r="K201" s="129"/>
      <c r="L201" s="129"/>
      <c r="M201" s="129"/>
      <c r="N201" s="129"/>
      <c r="O201" s="129"/>
      <c r="P201" s="118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Salute, sicurezza e benessere",1,0)</f>
        <v>0</v>
      </c>
      <c r="L202" s="24">
        <f>IF(G80="III - Progresso e innovazione tecnologica",1,0)</f>
        <v>0</v>
      </c>
      <c r="M202" s="24">
        <f>IF(G80="IV - Culture e società in trasformazione",1,0)</f>
        <v>0</v>
      </c>
      <c r="N202" s="24">
        <f>IF(G80="V - Imprese, mercati e PA",1,0)</f>
        <v>0</v>
      </c>
      <c r="O202" s="24">
        <f>IF(G80="VI -  Sviluppo sostenibile",1,0)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70">IF(G81="I - Diritti umani",1,0)</f>
        <v>0</v>
      </c>
      <c r="K203" s="24">
        <f t="shared" ref="K203:K206" si="71">IF(G81="II - Salute, sicurezza e benessere",1,0)</f>
        <v>0</v>
      </c>
      <c r="L203" s="24">
        <f>IF(G81="III - Progresso e innovazione tecnologica",1,0)</f>
        <v>0</v>
      </c>
      <c r="M203" s="24">
        <f t="shared" ref="M203:M206" si="72">IF(G81="IV - Culture e società in trasformazione",1,0)</f>
        <v>0</v>
      </c>
      <c r="N203" s="24">
        <f t="shared" ref="N203:N206" si="73">IF(G81="V - Imprese, mercati e PA",1,0)</f>
        <v>0</v>
      </c>
      <c r="O203" s="24">
        <f t="shared" ref="O203:O206" si="74">IF(G81="VI -  Sviluppo sostenibile",1,0)</f>
        <v>0</v>
      </c>
      <c r="P203" s="24">
        <f t="shared" ref="P203:P206" si="75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70"/>
        <v>0</v>
      </c>
      <c r="K204" s="24">
        <f t="shared" si="71"/>
        <v>0</v>
      </c>
      <c r="L204" s="24">
        <f>IF(G82="III - Progresso e innovazione tecnologica",1,0)</f>
        <v>0</v>
      </c>
      <c r="M204" s="24">
        <f t="shared" si="72"/>
        <v>0</v>
      </c>
      <c r="N204" s="24">
        <f t="shared" si="73"/>
        <v>0</v>
      </c>
      <c r="O204" s="24">
        <f t="shared" si="74"/>
        <v>0</v>
      </c>
      <c r="P204" s="24">
        <f t="shared" si="75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70"/>
        <v>0</v>
      </c>
      <c r="K205" s="24">
        <f t="shared" si="71"/>
        <v>0</v>
      </c>
      <c r="L205" s="24">
        <f>IF(G83="III - Progresso e innovazione tecnologica",1,0)</f>
        <v>0</v>
      </c>
      <c r="M205" s="24">
        <f t="shared" si="72"/>
        <v>0</v>
      </c>
      <c r="N205" s="24">
        <f t="shared" si="73"/>
        <v>0</v>
      </c>
      <c r="O205" s="24">
        <f t="shared" si="74"/>
        <v>0</v>
      </c>
      <c r="P205" s="24">
        <f t="shared" si="75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70"/>
        <v>0</v>
      </c>
      <c r="K206" s="24">
        <f t="shared" si="71"/>
        <v>0</v>
      </c>
      <c r="L206" s="24">
        <f>IF(G84="III - Progresso e innovazione tecnologica",1,0)</f>
        <v>0</v>
      </c>
      <c r="M206" s="24">
        <f t="shared" si="72"/>
        <v>0</v>
      </c>
      <c r="N206" s="24">
        <f t="shared" si="73"/>
        <v>0</v>
      </c>
      <c r="O206" s="24">
        <f t="shared" si="74"/>
        <v>0</v>
      </c>
      <c r="P206" s="24">
        <f t="shared" si="75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6">SUM(K202:K206)</f>
        <v>0</v>
      </c>
      <c r="L207" s="26">
        <f>SUM(L202:L206)</f>
        <v>0</v>
      </c>
      <c r="M207" s="26">
        <f t="shared" ref="M207:P207" si="77">SUM(M202:M206)</f>
        <v>0</v>
      </c>
      <c r="N207" s="26">
        <f t="shared" si="77"/>
        <v>0</v>
      </c>
      <c r="O207" s="26">
        <f t="shared" si="77"/>
        <v>0</v>
      </c>
      <c r="P207" s="26">
        <f t="shared" si="77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19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1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12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21" t="s">
        <v>489</v>
      </c>
      <c r="J213" s="103" t="s">
        <v>436</v>
      </c>
      <c r="K213" s="103" t="s">
        <v>437</v>
      </c>
      <c r="L213" s="124" t="s">
        <v>438</v>
      </c>
      <c r="M213" s="124" t="s">
        <v>521</v>
      </c>
      <c r="N213" s="124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122"/>
      <c r="J214" s="104"/>
      <c r="K214" s="104"/>
      <c r="L214" s="125"/>
      <c r="M214" s="125"/>
      <c r="N214" s="125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123"/>
      <c r="J215" s="105"/>
      <c r="K215" s="105"/>
      <c r="L215" s="126"/>
      <c r="M215" s="126"/>
      <c r="N215" s="126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78">IF(F65="Componente del Comitato Scientifico",1,0)</f>
        <v>0</v>
      </c>
      <c r="K217" s="24">
        <f t="shared" ref="K217:K220" si="79">IF(F65="Componente del Comitato di redazione",1,0)</f>
        <v>0</v>
      </c>
      <c r="L217" s="24">
        <f t="shared" ref="L217:L220" si="80">IF(F65="Direttore Scientifico",1,0)</f>
        <v>0</v>
      </c>
      <c r="M217" s="24">
        <f t="shared" ref="M217:M220" si="81">IF(F65="Componente del Comitato Direttivo",1,0)</f>
        <v>0</v>
      </c>
      <c r="N217" s="24">
        <f t="shared" ref="N217:N220" si="82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78"/>
        <v>0</v>
      </c>
      <c r="K218" s="24">
        <f t="shared" si="79"/>
        <v>0</v>
      </c>
      <c r="L218" s="24">
        <f t="shared" si="80"/>
        <v>0</v>
      </c>
      <c r="M218" s="24">
        <f t="shared" si="81"/>
        <v>0</v>
      </c>
      <c r="N218" s="24">
        <f t="shared" si="82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78"/>
        <v>0</v>
      </c>
      <c r="K219" s="24">
        <f t="shared" si="79"/>
        <v>0</v>
      </c>
      <c r="L219" s="24">
        <f t="shared" si="80"/>
        <v>0</v>
      </c>
      <c r="M219" s="24">
        <f t="shared" si="81"/>
        <v>0</v>
      </c>
      <c r="N219" s="24">
        <f t="shared" si="82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78"/>
        <v>0</v>
      </c>
      <c r="K220" s="24">
        <f t="shared" si="79"/>
        <v>0</v>
      </c>
      <c r="L220" s="24">
        <f t="shared" si="80"/>
        <v>0</v>
      </c>
      <c r="M220" s="24">
        <f t="shared" si="81"/>
        <v>0</v>
      </c>
      <c r="N220" s="24">
        <f t="shared" si="82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39" t="s">
        <v>488</v>
      </c>
      <c r="J226" s="103" t="s">
        <v>430</v>
      </c>
      <c r="K226" s="103" t="s">
        <v>431</v>
      </c>
      <c r="L226" s="124" t="s">
        <v>432</v>
      </c>
      <c r="M226" s="124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140"/>
      <c r="J227" s="104"/>
      <c r="K227" s="104"/>
      <c r="L227" s="125"/>
      <c r="M227" s="125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141"/>
      <c r="J228" s="105"/>
      <c r="K228" s="105"/>
      <c r="L228" s="126"/>
      <c r="M228" s="126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3">IF(D59="Abilitato I fascia",1,0)</f>
        <v>0</v>
      </c>
      <c r="K230" s="24">
        <f t="shared" ref="K230:K231" si="84">IF(D59="Abilitato II fascia",1,0)</f>
        <v>0</v>
      </c>
      <c r="L230" s="24">
        <f t="shared" ref="L230:L231" si="85">IF(D59="In possesso requisiti I fascia",1,0)</f>
        <v>0</v>
      </c>
      <c r="M230" s="24">
        <f t="shared" ref="M230:M231" si="86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3"/>
        <v>0</v>
      </c>
      <c r="K231" s="24">
        <f t="shared" si="84"/>
        <v>0</v>
      </c>
      <c r="L231" s="24">
        <f t="shared" si="85"/>
        <v>0</v>
      </c>
      <c r="M231" s="24">
        <f t="shared" si="86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109" t="s">
        <v>519</v>
      </c>
      <c r="J239" s="110"/>
      <c r="K239" s="113">
        <f>J124+J149+J182</f>
        <v>0</v>
      </c>
      <c r="L239" s="1"/>
      <c r="M239" s="106" t="s">
        <v>525</v>
      </c>
      <c r="N239" s="103" t="s">
        <v>526</v>
      </c>
      <c r="O239" s="103" t="s">
        <v>527</v>
      </c>
      <c r="P239" s="103" t="s">
        <v>453</v>
      </c>
      <c r="Q239" s="103" t="s">
        <v>454</v>
      </c>
      <c r="R239" s="103" t="s">
        <v>455</v>
      </c>
      <c r="S239" s="103" t="s">
        <v>456</v>
      </c>
      <c r="T239" s="103" t="s">
        <v>457</v>
      </c>
      <c r="U239" s="103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111"/>
      <c r="J240" s="112"/>
      <c r="K240" s="114"/>
      <c r="L240" s="1"/>
      <c r="M240" s="107"/>
      <c r="N240" s="104"/>
      <c r="O240" s="104"/>
      <c r="P240" s="104"/>
      <c r="Q240" s="104"/>
      <c r="R240" s="104"/>
      <c r="S240" s="104"/>
      <c r="T240" s="104"/>
      <c r="U240" s="104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111"/>
      <c r="J241" s="112"/>
      <c r="K241" s="114"/>
      <c r="L241" s="1"/>
      <c r="M241" s="108"/>
      <c r="N241" s="105"/>
      <c r="O241" s="105"/>
      <c r="P241" s="105"/>
      <c r="Q241" s="105"/>
      <c r="R241" s="105"/>
      <c r="S241" s="105"/>
      <c r="T241" s="105"/>
      <c r="U241" s="105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111"/>
      <c r="J242" s="112"/>
      <c r="K242" s="114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111"/>
      <c r="J243" s="112"/>
      <c r="K243" s="11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111"/>
      <c r="J244" s="112"/>
      <c r="K244" s="114"/>
      <c r="L244" s="1"/>
      <c r="M244" s="106" t="s">
        <v>528</v>
      </c>
      <c r="N244" s="103" t="s">
        <v>379</v>
      </c>
      <c r="O244" s="103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111"/>
      <c r="J245" s="112"/>
      <c r="K245" s="114"/>
      <c r="L245" s="1"/>
      <c r="M245" s="107"/>
      <c r="N245" s="104"/>
      <c r="O245" s="104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111"/>
      <c r="J246" s="112"/>
      <c r="K246" s="115"/>
      <c r="L246" s="1"/>
      <c r="M246" s="108"/>
      <c r="N246" s="105"/>
      <c r="O246" s="105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password="9C55" sheet="1" objects="1" scenarios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3:F5" name="Intervallo2"/>
    <protectedRange sqref="B7:C7" name="Intervallo3"/>
    <protectedRange sqref="H12:P12 B12:G25 H13:O25" name="Intervallo5"/>
    <protectedRange sqref="C36:G41" name="Intervallo7"/>
    <protectedRange sqref="B56:D60" name="Intervallo9"/>
    <protectedRange sqref="B70:E76" name="Intervallo11"/>
  </protectedRanges>
  <mergeCells count="184">
    <mergeCell ref="B12:O12"/>
    <mergeCell ref="B7:C7"/>
    <mergeCell ref="B8:C8"/>
    <mergeCell ref="D8:F8"/>
    <mergeCell ref="B9:C9"/>
    <mergeCell ref="D9:F9"/>
    <mergeCell ref="B10:C10"/>
    <mergeCell ref="D10:F10"/>
    <mergeCell ref="B2:C2"/>
    <mergeCell ref="B3:C3"/>
    <mergeCell ref="D3:F3"/>
    <mergeCell ref="B4:C4"/>
    <mergeCell ref="D4:F4"/>
    <mergeCell ref="B5:C5"/>
    <mergeCell ref="D5:F5"/>
    <mergeCell ref="B11:F11"/>
    <mergeCell ref="G7:H10"/>
    <mergeCell ref="C18:E18"/>
    <mergeCell ref="C19:E19"/>
    <mergeCell ref="C20:E20"/>
    <mergeCell ref="C21:E21"/>
    <mergeCell ref="C22:E22"/>
    <mergeCell ref="C23:E23"/>
    <mergeCell ref="C13:E13"/>
    <mergeCell ref="C14:E14"/>
    <mergeCell ref="C15:E15"/>
    <mergeCell ref="C16:E16"/>
    <mergeCell ref="C17:E17"/>
    <mergeCell ref="D39:E39"/>
    <mergeCell ref="D40:E40"/>
    <mergeCell ref="D41:E41"/>
    <mergeCell ref="B43:L43"/>
    <mergeCell ref="C44:F44"/>
    <mergeCell ref="C45:F45"/>
    <mergeCell ref="C24:E24"/>
    <mergeCell ref="C25:E25"/>
    <mergeCell ref="D36:E36"/>
    <mergeCell ref="D37:E37"/>
    <mergeCell ref="D38:E38"/>
    <mergeCell ref="B35:G35"/>
    <mergeCell ref="B26:E26"/>
    <mergeCell ref="B42:E42"/>
    <mergeCell ref="C52:F52"/>
    <mergeCell ref="C53:F53"/>
    <mergeCell ref="C54:F54"/>
    <mergeCell ref="B56:D56"/>
    <mergeCell ref="B62:F62"/>
    <mergeCell ref="C46:F46"/>
    <mergeCell ref="C47:F47"/>
    <mergeCell ref="C48:F48"/>
    <mergeCell ref="C49:F49"/>
    <mergeCell ref="C50:F50"/>
    <mergeCell ref="C51:F51"/>
    <mergeCell ref="B55:E55"/>
    <mergeCell ref="B70:E70"/>
    <mergeCell ref="C71:E71"/>
    <mergeCell ref="C72:E72"/>
    <mergeCell ref="C73:E73"/>
    <mergeCell ref="C74:E74"/>
    <mergeCell ref="C75:E75"/>
    <mergeCell ref="C63:E63"/>
    <mergeCell ref="C64:E64"/>
    <mergeCell ref="C65:E65"/>
    <mergeCell ref="C66:E66"/>
    <mergeCell ref="C67:E67"/>
    <mergeCell ref="C68:E68"/>
    <mergeCell ref="B69:E69"/>
    <mergeCell ref="C83:E83"/>
    <mergeCell ref="C84:E84"/>
    <mergeCell ref="C76:E76"/>
    <mergeCell ref="B78:G78"/>
    <mergeCell ref="C79:E79"/>
    <mergeCell ref="C80:E80"/>
    <mergeCell ref="C81:E81"/>
    <mergeCell ref="C82:E82"/>
    <mergeCell ref="B85:E85"/>
    <mergeCell ref="AB89:AB91"/>
    <mergeCell ref="AC89:AC91"/>
    <mergeCell ref="I108:I110"/>
    <mergeCell ref="J108:J110"/>
    <mergeCell ref="K108:K110"/>
    <mergeCell ref="L108:L110"/>
    <mergeCell ref="M108:M110"/>
    <mergeCell ref="S89:S91"/>
    <mergeCell ref="T89:T91"/>
    <mergeCell ref="U89:U91"/>
    <mergeCell ref="V89:V91"/>
    <mergeCell ref="W89:W91"/>
    <mergeCell ref="X89:X91"/>
    <mergeCell ref="M89:M91"/>
    <mergeCell ref="N89:N91"/>
    <mergeCell ref="O89:O91"/>
    <mergeCell ref="P89:P91"/>
    <mergeCell ref="Q89:Q91"/>
    <mergeCell ref="R89:R91"/>
    <mergeCell ref="L89:L91"/>
    <mergeCell ref="K89:K91"/>
    <mergeCell ref="J89:J91"/>
    <mergeCell ref="I89:I91"/>
    <mergeCell ref="I124:I126"/>
    <mergeCell ref="I128:I130"/>
    <mergeCell ref="J128:J130"/>
    <mergeCell ref="K128:K130"/>
    <mergeCell ref="L128:L130"/>
    <mergeCell ref="N128:N130"/>
    <mergeCell ref="Y89:Y91"/>
    <mergeCell ref="Z89:Z91"/>
    <mergeCell ref="AA89:AA91"/>
    <mergeCell ref="O128:O130"/>
    <mergeCell ref="P128:P130"/>
    <mergeCell ref="Q128:Q130"/>
    <mergeCell ref="R128:R130"/>
    <mergeCell ref="S128:S130"/>
    <mergeCell ref="T128:T130"/>
    <mergeCell ref="N108:N110"/>
    <mergeCell ref="O108:O110"/>
    <mergeCell ref="P108:P110"/>
    <mergeCell ref="S108:S110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J140:J142"/>
    <mergeCell ref="K140:K142"/>
    <mergeCell ref="L140:L142"/>
    <mergeCell ref="M140:M142"/>
    <mergeCell ref="N140:N142"/>
    <mergeCell ref="O140:O142"/>
    <mergeCell ref="S151:S153"/>
    <mergeCell ref="T151:T153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</mergeCells>
  <dataValidations count="19">
    <dataValidation type="list" allowBlank="1" showInputMessage="1" showErrorMessage="1" sqref="L45:L54 G37:G41 G80:G84">
      <formula1>$F$109:$F$116</formula1>
    </dataValidation>
    <dataValidation type="list" allowBlank="1" showErrorMessage="1" sqref="J14:J25">
      <formula1>$F$109:$F$116</formula1>
    </dataValidation>
    <dataValidation type="list" allowBlank="1" showErrorMessage="1" sqref="C14:E25">
      <formula1>$F$171:$F$186</formula1>
    </dataValidation>
    <dataValidation type="list" allowBlank="1" showInputMessage="1" showErrorMessage="1" sqref="F80:F84">
      <formula1>$F$164:$F$168</formula1>
    </dataValidation>
    <dataValidation type="list" allowBlank="1" showInputMessage="1" showErrorMessage="1" sqref="F64:F68">
      <formula1>$F$157:$F$162</formula1>
    </dataValidation>
    <dataValidation type="list" allowBlank="1" showErrorMessage="1" sqref="D58:D60">
      <formula1>$F$151:$F$155</formula1>
    </dataValidation>
    <dataValidation type="list" allowBlank="1" showInputMessage="1" showErrorMessage="1" sqref="H45:H54">
      <formula1>$F$147:$F$149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F37:F41">
      <formula1>$F$117:$F$119</formula1>
    </dataValidation>
    <dataValidation type="list" allowBlank="1" showErrorMessage="1" sqref="K14:N25">
      <formula1>$F$117:$F$119</formula1>
    </dataValidation>
    <dataValidation type="list" allowBlank="1" showErrorMessage="1" sqref="D10:F10">
      <formula1>$F$88:$F$90</formula1>
    </dataValidation>
    <dataValidation type="list" allowBlank="1" showErrorMessage="1" sqref="D9:F9">
      <formula1>$C$114:$C$484</formula1>
    </dataValidation>
    <dataValidation type="list" allowBlank="1" showInputMessage="1" showErrorMessage="1" sqref="D8:F8">
      <formula1>$C$98:$C$112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F72:F76">
      <formula1>#REF!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4">
    <tabColor theme="6" tint="0.59999389629810485"/>
  </sheetPr>
  <dimension ref="A1:AC902"/>
  <sheetViews>
    <sheetView showGridLines="0" topLeftCell="A39" zoomScale="58" zoomScaleNormal="58" workbookViewId="0">
      <selection activeCell="C74" sqref="C74:E74"/>
    </sheetView>
  </sheetViews>
  <sheetFormatPr defaultColWidth="14.44140625" defaultRowHeight="15" customHeight="1"/>
  <cols>
    <col min="1" max="1" width="3.6640625" style="71" customWidth="1"/>
    <col min="2" max="2" width="4.33203125" style="71" customWidth="1"/>
    <col min="3" max="3" width="60.5546875" style="71" customWidth="1"/>
    <col min="4" max="4" width="59.5546875" style="71" customWidth="1"/>
    <col min="5" max="5" width="28.5546875" style="71" customWidth="1"/>
    <col min="6" max="6" width="40.109375" style="71" customWidth="1"/>
    <col min="7" max="7" width="44.33203125" style="71" customWidth="1"/>
    <col min="8" max="8" width="49.109375" style="71" customWidth="1"/>
    <col min="9" max="9" width="34.6640625" style="71" customWidth="1"/>
    <col min="10" max="10" width="32.109375" style="71" customWidth="1"/>
    <col min="11" max="11" width="40.5546875" style="71" customWidth="1"/>
    <col min="12" max="12" width="41.33203125" style="71" customWidth="1"/>
    <col min="13" max="13" width="31.6640625" style="71" customWidth="1"/>
    <col min="14" max="14" width="33" style="71" customWidth="1"/>
    <col min="15" max="15" width="35" style="71" customWidth="1"/>
    <col min="16" max="16" width="31.33203125" style="71" customWidth="1"/>
    <col min="17" max="17" width="17.109375" style="71" customWidth="1"/>
    <col min="18" max="18" width="13.44140625" style="71" customWidth="1"/>
    <col min="19" max="19" width="16.33203125" style="71" customWidth="1"/>
    <col min="20" max="20" width="13.33203125" style="71" customWidth="1"/>
    <col min="21" max="22" width="10.6640625" style="71" customWidth="1"/>
    <col min="23" max="16384" width="14.44140625" style="71"/>
  </cols>
  <sheetData>
    <row r="1" spans="1:22" ht="15" customHeight="1">
      <c r="A1" s="34"/>
    </row>
    <row r="2" spans="1:22" ht="15" customHeight="1">
      <c r="B2" s="202" t="s">
        <v>484</v>
      </c>
      <c r="C2" s="196"/>
      <c r="D2" s="50"/>
      <c r="E2" s="50"/>
      <c r="F2" s="50"/>
    </row>
    <row r="3" spans="1:22" ht="20.55" customHeight="1">
      <c r="B3" s="203" t="s">
        <v>482</v>
      </c>
      <c r="C3" s="198"/>
      <c r="D3" s="204">
        <f>'SCHEDA MONITORAGGIO 2024'!D3</f>
        <v>0</v>
      </c>
      <c r="E3" s="205"/>
      <c r="F3" s="20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203" t="s">
        <v>483</v>
      </c>
      <c r="C4" s="198"/>
      <c r="D4" s="204">
        <f>'SCHEDA MONITORAGGIO 2024'!D4</f>
        <v>0</v>
      </c>
      <c r="E4" s="205"/>
      <c r="F4" s="20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203" t="s">
        <v>417</v>
      </c>
      <c r="C5" s="197"/>
      <c r="D5" s="210" t="s">
        <v>465</v>
      </c>
      <c r="E5" s="206"/>
      <c r="F5" s="20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95" t="s">
        <v>463</v>
      </c>
      <c r="C7" s="196"/>
      <c r="D7" s="52"/>
      <c r="E7" s="52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97" t="s">
        <v>378</v>
      </c>
      <c r="C8" s="198"/>
      <c r="D8" s="199" t="s">
        <v>466</v>
      </c>
      <c r="E8" s="200"/>
      <c r="F8" s="201"/>
      <c r="G8" s="1"/>
      <c r="H8" s="1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97" t="s">
        <v>447</v>
      </c>
      <c r="C9" s="198"/>
      <c r="D9" s="199" t="s">
        <v>467</v>
      </c>
      <c r="E9" s="200"/>
      <c r="F9" s="201"/>
      <c r="G9" s="57"/>
      <c r="H9" s="57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97" t="s">
        <v>448</v>
      </c>
      <c r="C10" s="198"/>
      <c r="D10" s="199" t="s">
        <v>468</v>
      </c>
      <c r="E10" s="200"/>
      <c r="F10" s="201"/>
      <c r="G10" s="57"/>
      <c r="H10" s="57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207" t="s">
        <v>542</v>
      </c>
      <c r="C11" s="208"/>
      <c r="D11" s="208"/>
      <c r="E11" s="208"/>
      <c r="F11" s="20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92" t="s">
        <v>541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91" t="s">
        <v>0</v>
      </c>
      <c r="D13" s="170"/>
      <c r="E13" s="170"/>
      <c r="F13" s="77" t="s">
        <v>397</v>
      </c>
      <c r="G13" s="77" t="s">
        <v>398</v>
      </c>
      <c r="H13" s="77" t="s">
        <v>464</v>
      </c>
      <c r="I13" s="77" t="s">
        <v>399</v>
      </c>
      <c r="J13" s="77" t="s">
        <v>408</v>
      </c>
      <c r="K13" s="77" t="s">
        <v>401</v>
      </c>
      <c r="L13" s="77" t="s">
        <v>403</v>
      </c>
      <c r="M13" s="77" t="s">
        <v>404</v>
      </c>
      <c r="N13" s="77" t="s">
        <v>402</v>
      </c>
      <c r="O13" s="77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75" t="s">
        <v>469</v>
      </c>
      <c r="D14" s="176"/>
      <c r="E14" s="176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75" t="s">
        <v>469</v>
      </c>
      <c r="D15" s="176"/>
      <c r="E15" s="176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75" t="s">
        <v>469</v>
      </c>
      <c r="D16" s="176"/>
      <c r="E16" s="176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75" t="s">
        <v>469</v>
      </c>
      <c r="D17" s="176"/>
      <c r="E17" s="176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75" t="s">
        <v>469</v>
      </c>
      <c r="D18" s="176"/>
      <c r="E18" s="176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75" t="s">
        <v>469</v>
      </c>
      <c r="D19" s="176"/>
      <c r="E19" s="176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75" t="s">
        <v>469</v>
      </c>
      <c r="D20" s="176"/>
      <c r="E20" s="176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75" t="s">
        <v>469</v>
      </c>
      <c r="D21" s="176"/>
      <c r="E21" s="176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75" t="s">
        <v>469</v>
      </c>
      <c r="D22" s="176"/>
      <c r="E22" s="176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75" t="s">
        <v>469</v>
      </c>
      <c r="D23" s="176"/>
      <c r="E23" s="176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75" t="s">
        <v>469</v>
      </c>
      <c r="D24" s="176"/>
      <c r="E24" s="176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75" t="s">
        <v>469</v>
      </c>
      <c r="D25" s="176"/>
      <c r="E25" s="176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ht="22.05" customHeight="1">
      <c r="B26" s="171" t="s">
        <v>549</v>
      </c>
      <c r="C26" s="172"/>
      <c r="D26" s="172"/>
      <c r="E26" s="17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88" t="s">
        <v>486</v>
      </c>
      <c r="C35" s="189"/>
      <c r="D35" s="189"/>
      <c r="E35" s="189"/>
      <c r="F35" s="189"/>
      <c r="G35" s="19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76" t="s">
        <v>474</v>
      </c>
      <c r="D36" s="186" t="s">
        <v>475</v>
      </c>
      <c r="E36" s="187"/>
      <c r="F36" s="76" t="s">
        <v>403</v>
      </c>
      <c r="G36" s="76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81" t="s">
        <v>479</v>
      </c>
      <c r="E37" s="182"/>
      <c r="F37" s="73" t="s">
        <v>468</v>
      </c>
      <c r="G37" s="73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78" t="s">
        <v>476</v>
      </c>
      <c r="D38" s="181" t="s">
        <v>479</v>
      </c>
      <c r="E38" s="182"/>
      <c r="F38" s="73" t="s">
        <v>468</v>
      </c>
      <c r="G38" s="73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78" t="s">
        <v>476</v>
      </c>
      <c r="D39" s="181" t="s">
        <v>479</v>
      </c>
      <c r="E39" s="182"/>
      <c r="F39" s="73" t="s">
        <v>468</v>
      </c>
      <c r="G39" s="73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78" t="s">
        <v>476</v>
      </c>
      <c r="D40" s="181" t="s">
        <v>479</v>
      </c>
      <c r="E40" s="182"/>
      <c r="F40" s="73" t="s">
        <v>468</v>
      </c>
      <c r="G40" s="73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78" t="s">
        <v>476</v>
      </c>
      <c r="D41" s="181" t="s">
        <v>479</v>
      </c>
      <c r="E41" s="182"/>
      <c r="F41" s="73" t="s">
        <v>468</v>
      </c>
      <c r="G41" s="73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>
      <c r="B42" s="171" t="s">
        <v>549</v>
      </c>
      <c r="C42" s="172"/>
      <c r="D42" s="172"/>
      <c r="E42" s="17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>
      <c r="B43" s="183" t="s">
        <v>487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85" t="s">
        <v>416</v>
      </c>
      <c r="D44" s="170"/>
      <c r="E44" s="170"/>
      <c r="F44" s="170"/>
      <c r="G44" s="77" t="s">
        <v>450</v>
      </c>
      <c r="H44" s="77" t="s">
        <v>417</v>
      </c>
      <c r="I44" s="77" t="s">
        <v>418</v>
      </c>
      <c r="J44" s="77" t="s">
        <v>419</v>
      </c>
      <c r="K44" s="77" t="s">
        <v>420</v>
      </c>
      <c r="L44" s="77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75" t="s">
        <v>480</v>
      </c>
      <c r="D45" s="176"/>
      <c r="E45" s="176"/>
      <c r="F45" s="176"/>
      <c r="G45" s="74"/>
      <c r="H45" s="61" t="s">
        <v>468</v>
      </c>
      <c r="I45" s="73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75" t="s">
        <v>480</v>
      </c>
      <c r="D46" s="176"/>
      <c r="E46" s="176"/>
      <c r="F46" s="176"/>
      <c r="G46" s="74"/>
      <c r="H46" s="61" t="s">
        <v>468</v>
      </c>
      <c r="I46" s="73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75" t="s">
        <v>480</v>
      </c>
      <c r="D47" s="176"/>
      <c r="E47" s="176"/>
      <c r="F47" s="176"/>
      <c r="G47" s="74"/>
      <c r="H47" s="61" t="s">
        <v>468</v>
      </c>
      <c r="I47" s="73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75" t="s">
        <v>480</v>
      </c>
      <c r="D48" s="176"/>
      <c r="E48" s="176"/>
      <c r="F48" s="176"/>
      <c r="G48" s="74"/>
      <c r="H48" s="61" t="s">
        <v>468</v>
      </c>
      <c r="I48" s="73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75" t="s">
        <v>480</v>
      </c>
      <c r="D49" s="176"/>
      <c r="E49" s="176"/>
      <c r="F49" s="176"/>
      <c r="G49" s="74"/>
      <c r="H49" s="61" t="s">
        <v>468</v>
      </c>
      <c r="I49" s="73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75" t="s">
        <v>480</v>
      </c>
      <c r="D50" s="176"/>
      <c r="E50" s="176"/>
      <c r="F50" s="176"/>
      <c r="G50" s="74"/>
      <c r="H50" s="61" t="s">
        <v>468</v>
      </c>
      <c r="I50" s="73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75" t="s">
        <v>480</v>
      </c>
      <c r="D51" s="176"/>
      <c r="E51" s="176"/>
      <c r="F51" s="176"/>
      <c r="G51" s="74"/>
      <c r="H51" s="61" t="s">
        <v>468</v>
      </c>
      <c r="I51" s="73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75" t="s">
        <v>480</v>
      </c>
      <c r="D52" s="176"/>
      <c r="E52" s="176"/>
      <c r="F52" s="176"/>
      <c r="G52" s="74"/>
      <c r="H52" s="61" t="s">
        <v>468</v>
      </c>
      <c r="I52" s="73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75" t="s">
        <v>480</v>
      </c>
      <c r="D53" s="176"/>
      <c r="E53" s="176"/>
      <c r="F53" s="176"/>
      <c r="G53" s="74"/>
      <c r="H53" s="61" t="s">
        <v>468</v>
      </c>
      <c r="I53" s="73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75" t="s">
        <v>480</v>
      </c>
      <c r="D54" s="176"/>
      <c r="E54" s="176"/>
      <c r="F54" s="176"/>
      <c r="G54" s="74"/>
      <c r="H54" s="61" t="s">
        <v>468</v>
      </c>
      <c r="I54" s="73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>
      <c r="B55" s="171" t="s">
        <v>549</v>
      </c>
      <c r="C55" s="172"/>
      <c r="D55" s="172"/>
      <c r="E55" s="172"/>
      <c r="F55" s="5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>
      <c r="B56" s="177" t="s">
        <v>488</v>
      </c>
      <c r="C56" s="178"/>
      <c r="D56" s="178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75" t="s">
        <v>428</v>
      </c>
      <c r="D57" s="76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73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73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73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79" t="s">
        <v>489</v>
      </c>
      <c r="C62" s="180"/>
      <c r="D62" s="180"/>
      <c r="E62" s="180"/>
      <c r="F62" s="18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69" t="s">
        <v>434</v>
      </c>
      <c r="D63" s="170"/>
      <c r="E63" s="170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65"/>
      <c r="D64" s="166"/>
      <c r="E64" s="166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65"/>
      <c r="D65" s="166"/>
      <c r="E65" s="166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65"/>
      <c r="D66" s="166"/>
      <c r="E66" s="166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65"/>
      <c r="D67" s="166"/>
      <c r="E67" s="166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65"/>
      <c r="D68" s="166"/>
      <c r="E68" s="166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>
      <c r="B69" s="171" t="s">
        <v>549</v>
      </c>
      <c r="C69" s="172"/>
      <c r="D69" s="172"/>
      <c r="E69" s="17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>
      <c r="B70" s="173" t="s">
        <v>490</v>
      </c>
      <c r="C70" s="174"/>
      <c r="D70" s="174"/>
      <c r="E70" s="174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69" t="s">
        <v>440</v>
      </c>
      <c r="D71" s="170"/>
      <c r="E71" s="170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65"/>
      <c r="D72" s="166"/>
      <c r="E72" s="16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65"/>
      <c r="D73" s="166"/>
      <c r="E73" s="16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65"/>
      <c r="D74" s="166"/>
      <c r="E74" s="16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65"/>
      <c r="D75" s="166"/>
      <c r="E75" s="166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65"/>
      <c r="D76" s="166"/>
      <c r="E76" s="166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67" t="s">
        <v>491</v>
      </c>
      <c r="C78" s="168"/>
      <c r="D78" s="168"/>
      <c r="E78" s="168"/>
      <c r="F78" s="168"/>
      <c r="G78" s="16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69" t="s">
        <v>441</v>
      </c>
      <c r="D79" s="170"/>
      <c r="E79" s="170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65"/>
      <c r="D80" s="166"/>
      <c r="E80" s="166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65"/>
      <c r="D81" s="166"/>
      <c r="E81" s="166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65"/>
      <c r="D82" s="166"/>
      <c r="E82" s="166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65"/>
      <c r="D83" s="166"/>
      <c r="E83" s="166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65"/>
      <c r="D84" s="166"/>
      <c r="E84" s="166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ht="12.75" customHeight="1">
      <c r="B85" s="171" t="s">
        <v>549</v>
      </c>
      <c r="C85" s="172"/>
      <c r="D85" s="172"/>
      <c r="E85" s="17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62" t="s">
        <v>485</v>
      </c>
      <c r="J89" s="127" t="s">
        <v>531</v>
      </c>
      <c r="K89" s="211" t="s">
        <v>532</v>
      </c>
      <c r="L89" s="211" t="s">
        <v>533</v>
      </c>
      <c r="M89" s="211" t="s">
        <v>534</v>
      </c>
      <c r="N89" s="211" t="s">
        <v>535</v>
      </c>
      <c r="O89" s="211" t="s">
        <v>536</v>
      </c>
      <c r="P89" s="211" t="s">
        <v>537</v>
      </c>
      <c r="Q89" s="211" t="s">
        <v>538</v>
      </c>
      <c r="R89" s="211" t="s">
        <v>540</v>
      </c>
      <c r="S89" s="211" t="s">
        <v>392</v>
      </c>
      <c r="T89" s="211" t="s">
        <v>393</v>
      </c>
      <c r="U89" s="211" t="s">
        <v>394</v>
      </c>
      <c r="V89" s="211" t="s">
        <v>395</v>
      </c>
      <c r="W89" s="211" t="s">
        <v>507</v>
      </c>
      <c r="X89" s="211" t="s">
        <v>396</v>
      </c>
      <c r="Y89" s="213" t="s">
        <v>401</v>
      </c>
      <c r="Z89" s="213" t="s">
        <v>403</v>
      </c>
      <c r="AA89" s="116" t="s">
        <v>404</v>
      </c>
      <c r="AB89" s="116" t="s">
        <v>402</v>
      </c>
      <c r="AC89" s="116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63"/>
      <c r="J90" s="128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117"/>
      <c r="AB90" s="117"/>
      <c r="AC90" s="117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64"/>
      <c r="J91" s="129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118"/>
      <c r="AB91" s="118"/>
      <c r="AC91" s="118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3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si="4"/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AC104" si="21">SUM(L92:L103)</f>
        <v>0</v>
      </c>
      <c r="M104" s="26">
        <f t="shared" si="21"/>
        <v>0</v>
      </c>
      <c r="N104" s="26">
        <f t="shared" si="21"/>
        <v>0</v>
      </c>
      <c r="O104" s="26">
        <f t="shared" si="21"/>
        <v>0</v>
      </c>
      <c r="P104" s="26">
        <f t="shared" si="21"/>
        <v>0</v>
      </c>
      <c r="Q104" s="26">
        <f t="shared" si="21"/>
        <v>0</v>
      </c>
      <c r="R104" s="26">
        <f t="shared" si="21"/>
        <v>0</v>
      </c>
      <c r="S104" s="26">
        <f t="shared" si="21"/>
        <v>0</v>
      </c>
      <c r="T104" s="26">
        <f t="shared" si="21"/>
        <v>0</v>
      </c>
      <c r="U104" s="26">
        <f t="shared" si="21"/>
        <v>0</v>
      </c>
      <c r="V104" s="26">
        <f t="shared" si="21"/>
        <v>0</v>
      </c>
      <c r="W104" s="26">
        <f t="shared" si="21"/>
        <v>0</v>
      </c>
      <c r="X104" s="26">
        <f t="shared" si="21"/>
        <v>0</v>
      </c>
      <c r="Y104" s="26">
        <f t="shared" si="21"/>
        <v>0</v>
      </c>
      <c r="Z104" s="26">
        <f t="shared" si="21"/>
        <v>0</v>
      </c>
      <c r="AA104" s="26">
        <f t="shared" si="21"/>
        <v>0</v>
      </c>
      <c r="AB104" s="26">
        <f t="shared" si="21"/>
        <v>0</v>
      </c>
      <c r="AC104" s="26">
        <f t="shared" si="21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62" t="s">
        <v>508</v>
      </c>
      <c r="J108" s="116" t="s">
        <v>400</v>
      </c>
      <c r="K108" s="127" t="s">
        <v>544</v>
      </c>
      <c r="L108" s="127" t="s">
        <v>548</v>
      </c>
      <c r="M108" s="127" t="s">
        <v>545</v>
      </c>
      <c r="N108" s="127" t="s">
        <v>546</v>
      </c>
      <c r="O108" s="127" t="s">
        <v>547</v>
      </c>
      <c r="P108" s="116" t="s">
        <v>396</v>
      </c>
      <c r="Q108" s="1"/>
      <c r="S108" s="159" t="s">
        <v>530</v>
      </c>
      <c r="T108" s="82" t="s">
        <v>460</v>
      </c>
      <c r="U108" s="83" t="s">
        <v>459</v>
      </c>
      <c r="V108" s="83" t="s">
        <v>461</v>
      </c>
      <c r="W108" s="83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63"/>
      <c r="J109" s="117"/>
      <c r="K109" s="117"/>
      <c r="L109" s="117"/>
      <c r="M109" s="117"/>
      <c r="N109" s="117"/>
      <c r="O109" s="117"/>
      <c r="P109" s="117"/>
      <c r="Q109" s="1"/>
      <c r="S109" s="160"/>
      <c r="T109" s="79"/>
      <c r="U109" s="81"/>
      <c r="V109" s="81"/>
      <c r="W109" s="81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64"/>
      <c r="J110" s="118"/>
      <c r="K110" s="118"/>
      <c r="L110" s="118"/>
      <c r="M110" s="118"/>
      <c r="N110" s="118"/>
      <c r="O110" s="118"/>
      <c r="P110" s="118"/>
      <c r="Q110" s="1"/>
      <c r="S110" s="161"/>
      <c r="T110" s="80"/>
      <c r="U110" s="81"/>
      <c r="V110" s="81"/>
      <c r="W110" s="81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2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3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2"/>
        <v>0</v>
      </c>
      <c r="K112" s="24">
        <f t="shared" ref="K112:K122" si="24">IF(J15="II - Salute, sicurezza e benessere",1,0)</f>
        <v>0</v>
      </c>
      <c r="L112" s="24">
        <f t="shared" ref="L112:L122" si="25">IF(J15="III - Progresso e innovazione tecnologica",1,0)</f>
        <v>0</v>
      </c>
      <c r="M112" s="24">
        <f t="shared" ref="M112:M122" si="26">IF(J15="IV - Culture e società in trasformazione",1,0)</f>
        <v>0</v>
      </c>
      <c r="N112" s="24">
        <f t="shared" ref="N112:N122" si="27">IF(J15="V - Imprese, mercati e PA",1,0)</f>
        <v>0</v>
      </c>
      <c r="O112" s="24">
        <f t="shared" ref="O112:O122" si="28">IF(J15="VI -  Sviluppo sostenibile",1,0)</f>
        <v>0</v>
      </c>
      <c r="P112" s="24">
        <f t="shared" si="23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2"/>
        <v>0</v>
      </c>
      <c r="K113" s="24">
        <f t="shared" si="24"/>
        <v>0</v>
      </c>
      <c r="L113" s="24">
        <f t="shared" si="25"/>
        <v>0</v>
      </c>
      <c r="M113" s="24">
        <f t="shared" si="26"/>
        <v>0</v>
      </c>
      <c r="N113" s="24">
        <f t="shared" si="27"/>
        <v>0</v>
      </c>
      <c r="O113" s="24">
        <f t="shared" si="28"/>
        <v>0</v>
      </c>
      <c r="P113" s="24">
        <f t="shared" si="23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2"/>
        <v>0</v>
      </c>
      <c r="K114" s="24">
        <f t="shared" si="24"/>
        <v>0</v>
      </c>
      <c r="L114" s="24">
        <f t="shared" si="25"/>
        <v>0</v>
      </c>
      <c r="M114" s="24">
        <f t="shared" si="26"/>
        <v>0</v>
      </c>
      <c r="N114" s="24">
        <f t="shared" si="27"/>
        <v>0</v>
      </c>
      <c r="O114" s="24">
        <f t="shared" si="28"/>
        <v>0</v>
      </c>
      <c r="P114" s="24">
        <f t="shared" si="23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2"/>
        <v>0</v>
      </c>
      <c r="K115" s="24">
        <f t="shared" si="24"/>
        <v>0</v>
      </c>
      <c r="L115" s="24">
        <f t="shared" si="25"/>
        <v>0</v>
      </c>
      <c r="M115" s="24">
        <f t="shared" si="26"/>
        <v>0</v>
      </c>
      <c r="N115" s="24">
        <f t="shared" si="27"/>
        <v>0</v>
      </c>
      <c r="O115" s="24">
        <f t="shared" si="28"/>
        <v>0</v>
      </c>
      <c r="P115" s="24">
        <f t="shared" si="23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2"/>
        <v>0</v>
      </c>
      <c r="K116" s="24">
        <f t="shared" si="24"/>
        <v>0</v>
      </c>
      <c r="L116" s="24">
        <f t="shared" si="25"/>
        <v>0</v>
      </c>
      <c r="M116" s="24">
        <f t="shared" si="26"/>
        <v>0</v>
      </c>
      <c r="N116" s="24">
        <f t="shared" si="27"/>
        <v>0</v>
      </c>
      <c r="O116" s="24">
        <f t="shared" si="28"/>
        <v>0</v>
      </c>
      <c r="P116" s="24">
        <f t="shared" si="23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2"/>
        <v>0</v>
      </c>
      <c r="K117" s="24">
        <f t="shared" si="24"/>
        <v>0</v>
      </c>
      <c r="L117" s="24">
        <f t="shared" si="25"/>
        <v>0</v>
      </c>
      <c r="M117" s="24">
        <f t="shared" si="26"/>
        <v>0</v>
      </c>
      <c r="N117" s="24">
        <f t="shared" si="27"/>
        <v>0</v>
      </c>
      <c r="O117" s="24">
        <f t="shared" si="28"/>
        <v>0</v>
      </c>
      <c r="P117" s="24">
        <f t="shared" si="23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2"/>
        <v>0</v>
      </c>
      <c r="K118" s="24">
        <f t="shared" si="24"/>
        <v>0</v>
      </c>
      <c r="L118" s="24">
        <f t="shared" si="25"/>
        <v>0</v>
      </c>
      <c r="M118" s="24">
        <f t="shared" si="26"/>
        <v>0</v>
      </c>
      <c r="N118" s="24">
        <f t="shared" si="27"/>
        <v>0</v>
      </c>
      <c r="O118" s="24">
        <f t="shared" si="28"/>
        <v>0</v>
      </c>
      <c r="P118" s="24">
        <f t="shared" si="23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2"/>
        <v>0</v>
      </c>
      <c r="K119" s="24">
        <f t="shared" si="24"/>
        <v>0</v>
      </c>
      <c r="L119" s="24">
        <f t="shared" si="25"/>
        <v>0</v>
      </c>
      <c r="M119" s="24">
        <f t="shared" si="26"/>
        <v>0</v>
      </c>
      <c r="N119" s="24">
        <f t="shared" si="27"/>
        <v>0</v>
      </c>
      <c r="O119" s="24">
        <f t="shared" si="28"/>
        <v>0</v>
      </c>
      <c r="P119" s="24">
        <f t="shared" si="23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2"/>
        <v>0</v>
      </c>
      <c r="K120" s="24">
        <f t="shared" si="24"/>
        <v>0</v>
      </c>
      <c r="L120" s="24">
        <f t="shared" si="25"/>
        <v>0</v>
      </c>
      <c r="M120" s="24">
        <f t="shared" si="26"/>
        <v>0</v>
      </c>
      <c r="N120" s="24">
        <f t="shared" si="27"/>
        <v>0</v>
      </c>
      <c r="O120" s="24">
        <f t="shared" si="28"/>
        <v>0</v>
      </c>
      <c r="P120" s="24">
        <f t="shared" si="23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2"/>
        <v>0</v>
      </c>
      <c r="K121" s="24">
        <f t="shared" si="24"/>
        <v>0</v>
      </c>
      <c r="L121" s="24">
        <f t="shared" si="25"/>
        <v>0</v>
      </c>
      <c r="M121" s="24">
        <f t="shared" si="26"/>
        <v>0</v>
      </c>
      <c r="N121" s="24">
        <f t="shared" si="27"/>
        <v>0</v>
      </c>
      <c r="O121" s="24">
        <f t="shared" si="28"/>
        <v>0</v>
      </c>
      <c r="P121" s="24">
        <f t="shared" si="23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2"/>
        <v>0</v>
      </c>
      <c r="K122" s="24">
        <f t="shared" si="24"/>
        <v>0</v>
      </c>
      <c r="L122" s="24">
        <f t="shared" si="25"/>
        <v>0</v>
      </c>
      <c r="M122" s="24">
        <f t="shared" si="26"/>
        <v>0</v>
      </c>
      <c r="N122" s="24">
        <f t="shared" si="27"/>
        <v>0</v>
      </c>
      <c r="O122" s="24">
        <f t="shared" si="28"/>
        <v>0</v>
      </c>
      <c r="P122" s="24">
        <f t="shared" si="23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29">SUM(J111:J122)</f>
        <v>0</v>
      </c>
      <c r="K123" s="26">
        <f t="shared" si="29"/>
        <v>0</v>
      </c>
      <c r="L123" s="26">
        <f t="shared" si="29"/>
        <v>0</v>
      </c>
      <c r="M123" s="26">
        <f t="shared" si="29"/>
        <v>0</v>
      </c>
      <c r="N123" s="26">
        <f t="shared" si="29"/>
        <v>0</v>
      </c>
      <c r="O123" s="26">
        <f t="shared" si="29"/>
        <v>0</v>
      </c>
      <c r="P123" s="26">
        <f t="shared" si="29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0">SUM(V111:V122)</f>
        <v>#REF!</v>
      </c>
      <c r="W123" s="36" t="e">
        <f t="shared" si="30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51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2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2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53" t="s">
        <v>486</v>
      </c>
      <c r="J128" s="133" t="s">
        <v>478</v>
      </c>
      <c r="K128" s="215" t="s">
        <v>477</v>
      </c>
      <c r="L128" s="217" t="s">
        <v>403</v>
      </c>
      <c r="M128" s="1"/>
      <c r="N128" s="156" t="s">
        <v>524</v>
      </c>
      <c r="O128" s="103" t="s">
        <v>410</v>
      </c>
      <c r="P128" s="219" t="s">
        <v>415</v>
      </c>
      <c r="Q128" s="220" t="s">
        <v>412</v>
      </c>
      <c r="R128" s="103" t="s">
        <v>411</v>
      </c>
      <c r="S128" s="103" t="s">
        <v>413</v>
      </c>
      <c r="T128" s="220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54"/>
      <c r="J129" s="104"/>
      <c r="K129" s="216"/>
      <c r="L129" s="218"/>
      <c r="M129" s="1"/>
      <c r="N129" s="154"/>
      <c r="O129" s="104"/>
      <c r="P129" s="216"/>
      <c r="Q129" s="218"/>
      <c r="R129" s="104"/>
      <c r="S129" s="104"/>
      <c r="T129" s="218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55"/>
      <c r="J130" s="105"/>
      <c r="K130" s="216"/>
      <c r="L130" s="218"/>
      <c r="M130" s="1"/>
      <c r="N130" s="155"/>
      <c r="O130" s="105"/>
      <c r="P130" s="216"/>
      <c r="Q130" s="218"/>
      <c r="R130" s="105"/>
      <c r="S130" s="105"/>
      <c r="T130" s="218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1">IF(C38="Convegno Scientifico",1,0)</f>
        <v>0</v>
      </c>
      <c r="K132" s="24">
        <f t="shared" ref="K132:K135" si="32">IF(C38="Seminario",1,0)</f>
        <v>0</v>
      </c>
      <c r="L132" s="24">
        <f t="shared" ref="L132:L135" si="33">IF(F38="Sì",1,0)</f>
        <v>0</v>
      </c>
      <c r="M132" s="1"/>
      <c r="N132" s="25" t="s">
        <v>495</v>
      </c>
      <c r="O132" s="24">
        <f t="shared" ref="O132:O135" si="34">IF(D38="Membro del Comitato Scientifico",1,0)</f>
        <v>0</v>
      </c>
      <c r="P132" s="24">
        <f t="shared" ref="P132:P135" si="35">IF(D38="Membro del Comitato Organizzatore",1,0)</f>
        <v>0</v>
      </c>
      <c r="Q132" s="24">
        <f t="shared" ref="Q132:Q135" si="36">IF(D38="Relatore Invitato",1,0)</f>
        <v>0</v>
      </c>
      <c r="R132" s="24">
        <f t="shared" ref="R132:R135" si="37">IF(D38="Relatore",1,0)</f>
        <v>0</v>
      </c>
      <c r="S132" s="24">
        <f t="shared" ref="S132:S135" si="38">IF(D38="Chair",1,0)</f>
        <v>0</v>
      </c>
      <c r="T132" s="24">
        <f t="shared" ref="T132:T135" si="39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1"/>
        <v>0</v>
      </c>
      <c r="K133" s="24">
        <f t="shared" si="32"/>
        <v>0</v>
      </c>
      <c r="L133" s="24">
        <f t="shared" si="33"/>
        <v>0</v>
      </c>
      <c r="M133" s="1"/>
      <c r="N133" s="25" t="s">
        <v>496</v>
      </c>
      <c r="O133" s="24">
        <f t="shared" si="34"/>
        <v>0</v>
      </c>
      <c r="P133" s="24">
        <f t="shared" si="35"/>
        <v>0</v>
      </c>
      <c r="Q133" s="24">
        <f t="shared" si="36"/>
        <v>0</v>
      </c>
      <c r="R133" s="24">
        <f t="shared" si="37"/>
        <v>0</v>
      </c>
      <c r="S133" s="24">
        <f t="shared" si="38"/>
        <v>0</v>
      </c>
      <c r="T133" s="24">
        <f t="shared" si="39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1"/>
        <v>0</v>
      </c>
      <c r="K134" s="24">
        <f t="shared" si="32"/>
        <v>0</v>
      </c>
      <c r="L134" s="24">
        <f t="shared" si="33"/>
        <v>0</v>
      </c>
      <c r="M134" s="1"/>
      <c r="N134" s="25" t="s">
        <v>497</v>
      </c>
      <c r="O134" s="24">
        <f t="shared" si="34"/>
        <v>0</v>
      </c>
      <c r="P134" s="24">
        <f t="shared" si="35"/>
        <v>0</v>
      </c>
      <c r="Q134" s="24">
        <f t="shared" si="36"/>
        <v>0</v>
      </c>
      <c r="R134" s="24">
        <f t="shared" si="37"/>
        <v>0</v>
      </c>
      <c r="S134" s="24">
        <f t="shared" si="38"/>
        <v>0</v>
      </c>
      <c r="T134" s="24">
        <f t="shared" si="39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1"/>
        <v>0</v>
      </c>
      <c r="K135" s="24">
        <f t="shared" si="32"/>
        <v>0</v>
      </c>
      <c r="L135" s="24">
        <f t="shared" si="33"/>
        <v>0</v>
      </c>
      <c r="M135" s="1"/>
      <c r="N135" s="25" t="s">
        <v>498</v>
      </c>
      <c r="O135" s="24">
        <f t="shared" si="34"/>
        <v>0</v>
      </c>
      <c r="P135" s="24">
        <f t="shared" si="35"/>
        <v>0</v>
      </c>
      <c r="Q135" s="24">
        <f t="shared" si="36"/>
        <v>0</v>
      </c>
      <c r="R135" s="24">
        <f t="shared" si="37"/>
        <v>0</v>
      </c>
      <c r="S135" s="24">
        <f t="shared" si="38"/>
        <v>0</v>
      </c>
      <c r="T135" s="24">
        <f t="shared" si="39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0">SUM(O131:O135)</f>
        <v>0</v>
      </c>
      <c r="P136" s="26">
        <f t="shared" si="40"/>
        <v>0</v>
      </c>
      <c r="Q136" s="26">
        <f t="shared" si="40"/>
        <v>0</v>
      </c>
      <c r="R136" s="26">
        <f t="shared" si="40"/>
        <v>0</v>
      </c>
      <c r="S136" s="26">
        <f t="shared" si="40"/>
        <v>0</v>
      </c>
      <c r="T136" s="26">
        <f t="shared" si="40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116" t="s">
        <v>400</v>
      </c>
      <c r="K140" s="127" t="s">
        <v>544</v>
      </c>
      <c r="L140" s="127" t="s">
        <v>548</v>
      </c>
      <c r="M140" s="127" t="s">
        <v>545</v>
      </c>
      <c r="N140" s="127" t="s">
        <v>546</v>
      </c>
      <c r="O140" s="127" t="s">
        <v>547</v>
      </c>
      <c r="P140" s="116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17"/>
      <c r="K141" s="117"/>
      <c r="L141" s="117"/>
      <c r="M141" s="117"/>
      <c r="N141" s="117"/>
      <c r="O141" s="117"/>
      <c r="P141" s="117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18"/>
      <c r="K142" s="118"/>
      <c r="L142" s="118"/>
      <c r="M142" s="118"/>
      <c r="N142" s="118"/>
      <c r="O142" s="118"/>
      <c r="P142" s="118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Progresso e innovazione tecnologica",1,0)</f>
        <v>0</v>
      </c>
      <c r="M143" s="24">
        <f>IF(G37="IV - Culture e società in trasformazione",1,0)</f>
        <v>0</v>
      </c>
      <c r="N143" s="24">
        <f>IF(G37="V - Imprese, mercati e PA",1,0)</f>
        <v>0</v>
      </c>
      <c r="O143" s="24">
        <f>IF(G37="VI -  Sviluppo sostenibile",1,0)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1">IF(G38="I - Diritti umani",1,0)</f>
        <v>0</v>
      </c>
      <c r="K144" s="24">
        <f t="shared" ref="K144:K147" si="42">IF(G38="II - Salute, sicurezza e benessere",1,0)</f>
        <v>0</v>
      </c>
      <c r="L144" s="24">
        <f t="shared" ref="L144:L147" si="43">IF(G38="III - Progresso e innovazione tecnologica",1,0)</f>
        <v>0</v>
      </c>
      <c r="M144" s="24">
        <f t="shared" ref="M144:M147" si="44">IF(G38="IV - Culture e società in trasformazione",1,0)</f>
        <v>0</v>
      </c>
      <c r="N144" s="24">
        <f t="shared" ref="N144:N146" si="45">IF(G38="V - Imprese, mercati e PA",1,0)</f>
        <v>0</v>
      </c>
      <c r="O144" s="24">
        <f t="shared" ref="O144:O147" si="46">IF(G38="VI -  Sviluppo sostenibile",1,0)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1"/>
        <v>0</v>
      </c>
      <c r="K145" s="24">
        <f t="shared" si="42"/>
        <v>0</v>
      </c>
      <c r="L145" s="24">
        <f t="shared" si="43"/>
        <v>0</v>
      </c>
      <c r="M145" s="24">
        <f t="shared" si="44"/>
        <v>0</v>
      </c>
      <c r="N145" s="24">
        <f t="shared" si="45"/>
        <v>0</v>
      </c>
      <c r="O145" s="24">
        <f t="shared" si="46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1"/>
        <v>0</v>
      </c>
      <c r="K146" s="24">
        <f t="shared" si="42"/>
        <v>0</v>
      </c>
      <c r="L146" s="24">
        <f t="shared" si="43"/>
        <v>0</v>
      </c>
      <c r="M146" s="24">
        <f t="shared" si="44"/>
        <v>0</v>
      </c>
      <c r="N146" s="24">
        <f t="shared" si="45"/>
        <v>0</v>
      </c>
      <c r="O146" s="24">
        <f t="shared" si="46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1"/>
        <v>0</v>
      </c>
      <c r="K147" s="24">
        <f t="shared" si="42"/>
        <v>0</v>
      </c>
      <c r="L147" s="24">
        <f t="shared" si="43"/>
        <v>0</v>
      </c>
      <c r="M147" s="24">
        <f t="shared" si="44"/>
        <v>0</v>
      </c>
      <c r="N147" s="24">
        <f>IF(G41="V - Imprese, mercati e PA",1,0)</f>
        <v>0</v>
      </c>
      <c r="O147" s="24">
        <f t="shared" si="46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47">SUM(K143:K147)</f>
        <v>0</v>
      </c>
      <c r="L148" s="26">
        <f>SUM(L143:L147)</f>
        <v>0</v>
      </c>
      <c r="M148" s="26">
        <f t="shared" si="47"/>
        <v>0</v>
      </c>
      <c r="N148" s="26">
        <f t="shared" si="47"/>
        <v>0</v>
      </c>
      <c r="O148" s="26">
        <f t="shared" si="47"/>
        <v>0</v>
      </c>
      <c r="P148" s="26">
        <f t="shared" si="47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48" t="s">
        <v>487</v>
      </c>
      <c r="J151" s="133" t="s">
        <v>511</v>
      </c>
      <c r="K151" s="215" t="s">
        <v>422</v>
      </c>
      <c r="L151" s="215" t="s">
        <v>423</v>
      </c>
      <c r="M151" s="215" t="s">
        <v>424</v>
      </c>
      <c r="N151" s="215" t="s">
        <v>510</v>
      </c>
      <c r="O151" s="215" t="s">
        <v>425</v>
      </c>
      <c r="P151" s="215" t="s">
        <v>449</v>
      </c>
      <c r="Q151" s="215" t="s">
        <v>481</v>
      </c>
      <c r="R151" s="1"/>
      <c r="S151" s="142" t="s">
        <v>529</v>
      </c>
      <c r="T151" s="103" t="s">
        <v>426</v>
      </c>
      <c r="U151" s="219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49"/>
      <c r="J152" s="104"/>
      <c r="K152" s="216"/>
      <c r="L152" s="216"/>
      <c r="M152" s="216"/>
      <c r="N152" s="216"/>
      <c r="O152" s="216"/>
      <c r="P152" s="216"/>
      <c r="Q152" s="216"/>
      <c r="R152" s="1"/>
      <c r="S152" s="143"/>
      <c r="T152" s="104"/>
      <c r="U152" s="216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50"/>
      <c r="J153" s="105"/>
      <c r="K153" s="216"/>
      <c r="L153" s="216"/>
      <c r="M153" s="216"/>
      <c r="N153" s="216"/>
      <c r="O153" s="216"/>
      <c r="P153" s="216"/>
      <c r="Q153" s="216"/>
      <c r="R153" s="1"/>
      <c r="S153" s="144"/>
      <c r="T153" s="105"/>
      <c r="U153" s="216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48">IF(C46="Fondi di Ateneo",1,0)</f>
        <v>0</v>
      </c>
      <c r="K155" s="24">
        <f t="shared" ref="K155:K163" si="49">IF(C46="Fondi pubblici europei",1,0)</f>
        <v>0</v>
      </c>
      <c r="L155" s="24">
        <f t="shared" ref="L155:L163" si="50">IF(C46="Fondi pubblici nazionali",1,0)</f>
        <v>0</v>
      </c>
      <c r="M155" s="24">
        <f t="shared" ref="M155:M163" si="51">IF(C46="Fondi pubblici regionali",1,0)</f>
        <v>0</v>
      </c>
      <c r="N155" s="27">
        <f t="shared" ref="N155:N163" si="52">IF(C46="Altri fondi pubblici",1,0)</f>
        <v>0</v>
      </c>
      <c r="O155" s="27">
        <f t="shared" ref="O155:O163" si="53">IF(C46="Fondi privati",1,0)</f>
        <v>0</v>
      </c>
      <c r="P155" s="27">
        <f t="shared" ref="P155:P163" si="54">IF(C46="Presentati ma non finanziati",1,0)</f>
        <v>0</v>
      </c>
      <c r="Q155" s="24">
        <f t="shared" ref="Q155:Q163" si="55">IF(C46="Finanziamento non previsto",1,0)</f>
        <v>0</v>
      </c>
      <c r="R155" s="1"/>
      <c r="S155" s="25" t="s">
        <v>495</v>
      </c>
      <c r="T155" s="24">
        <f t="shared" ref="T155:T163" si="56">IF(H46="Capofila",1,0)</f>
        <v>0</v>
      </c>
      <c r="U155" s="24">
        <f t="shared" ref="U155:U163" si="57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48"/>
        <v>0</v>
      </c>
      <c r="K156" s="24">
        <f t="shared" si="49"/>
        <v>0</v>
      </c>
      <c r="L156" s="24">
        <f t="shared" si="50"/>
        <v>0</v>
      </c>
      <c r="M156" s="24">
        <f t="shared" si="51"/>
        <v>0</v>
      </c>
      <c r="N156" s="27">
        <f t="shared" si="52"/>
        <v>0</v>
      </c>
      <c r="O156" s="27">
        <f t="shared" si="53"/>
        <v>0</v>
      </c>
      <c r="P156" s="27">
        <f t="shared" si="54"/>
        <v>0</v>
      </c>
      <c r="Q156" s="24">
        <f t="shared" si="55"/>
        <v>0</v>
      </c>
      <c r="R156" s="1"/>
      <c r="S156" s="25" t="s">
        <v>496</v>
      </c>
      <c r="T156" s="24">
        <f t="shared" si="56"/>
        <v>0</v>
      </c>
      <c r="U156" s="24">
        <f t="shared" si="57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48"/>
        <v>0</v>
      </c>
      <c r="K157" s="24">
        <f t="shared" si="49"/>
        <v>0</v>
      </c>
      <c r="L157" s="24">
        <f t="shared" si="50"/>
        <v>0</v>
      </c>
      <c r="M157" s="24">
        <f t="shared" si="51"/>
        <v>0</v>
      </c>
      <c r="N157" s="27">
        <f t="shared" si="52"/>
        <v>0</v>
      </c>
      <c r="O157" s="27">
        <f t="shared" si="53"/>
        <v>0</v>
      </c>
      <c r="P157" s="27">
        <f t="shared" si="54"/>
        <v>0</v>
      </c>
      <c r="Q157" s="24">
        <f t="shared" si="55"/>
        <v>0</v>
      </c>
      <c r="R157" s="1"/>
      <c r="S157" s="25" t="s">
        <v>497</v>
      </c>
      <c r="T157" s="24">
        <f t="shared" si="56"/>
        <v>0</v>
      </c>
      <c r="U157" s="24">
        <f t="shared" si="57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48"/>
        <v>0</v>
      </c>
      <c r="K158" s="24">
        <f t="shared" si="49"/>
        <v>0</v>
      </c>
      <c r="L158" s="24">
        <f t="shared" si="50"/>
        <v>0</v>
      </c>
      <c r="M158" s="24">
        <f t="shared" si="51"/>
        <v>0</v>
      </c>
      <c r="N158" s="27">
        <f t="shared" si="52"/>
        <v>0</v>
      </c>
      <c r="O158" s="27">
        <f t="shared" si="53"/>
        <v>0</v>
      </c>
      <c r="P158" s="27">
        <f t="shared" si="54"/>
        <v>0</v>
      </c>
      <c r="Q158" s="24">
        <f t="shared" si="55"/>
        <v>0</v>
      </c>
      <c r="R158" s="1"/>
      <c r="S158" s="25" t="s">
        <v>498</v>
      </c>
      <c r="T158" s="24">
        <f t="shared" si="56"/>
        <v>0</v>
      </c>
      <c r="U158" s="24">
        <f t="shared" si="57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48"/>
        <v>0</v>
      </c>
      <c r="K159" s="24">
        <f t="shared" si="49"/>
        <v>0</v>
      </c>
      <c r="L159" s="24">
        <f t="shared" si="50"/>
        <v>0</v>
      </c>
      <c r="M159" s="24">
        <f t="shared" si="51"/>
        <v>0</v>
      </c>
      <c r="N159" s="27">
        <f t="shared" si="52"/>
        <v>0</v>
      </c>
      <c r="O159" s="27">
        <f t="shared" si="53"/>
        <v>0</v>
      </c>
      <c r="P159" s="27">
        <f t="shared" si="54"/>
        <v>0</v>
      </c>
      <c r="Q159" s="24">
        <f t="shared" si="55"/>
        <v>0</v>
      </c>
      <c r="R159" s="1"/>
      <c r="S159" s="25" t="s">
        <v>499</v>
      </c>
      <c r="T159" s="24">
        <f t="shared" si="56"/>
        <v>0</v>
      </c>
      <c r="U159" s="24">
        <f t="shared" si="57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48"/>
        <v>0</v>
      </c>
      <c r="K160" s="24">
        <f t="shared" si="49"/>
        <v>0</v>
      </c>
      <c r="L160" s="24">
        <f t="shared" si="50"/>
        <v>0</v>
      </c>
      <c r="M160" s="24">
        <f t="shared" si="51"/>
        <v>0</v>
      </c>
      <c r="N160" s="27">
        <f t="shared" si="52"/>
        <v>0</v>
      </c>
      <c r="O160" s="27">
        <f t="shared" si="53"/>
        <v>0</v>
      </c>
      <c r="P160" s="27">
        <f t="shared" si="54"/>
        <v>0</v>
      </c>
      <c r="Q160" s="24">
        <f t="shared" si="55"/>
        <v>0</v>
      </c>
      <c r="R160" s="1"/>
      <c r="S160" s="25" t="s">
        <v>500</v>
      </c>
      <c r="T160" s="24">
        <f t="shared" si="56"/>
        <v>0</v>
      </c>
      <c r="U160" s="24">
        <f t="shared" si="57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48"/>
        <v>0</v>
      </c>
      <c r="K161" s="24">
        <f t="shared" si="49"/>
        <v>0</v>
      </c>
      <c r="L161" s="24">
        <f t="shared" si="50"/>
        <v>0</v>
      </c>
      <c r="M161" s="24">
        <f t="shared" si="51"/>
        <v>0</v>
      </c>
      <c r="N161" s="27">
        <f t="shared" si="52"/>
        <v>0</v>
      </c>
      <c r="O161" s="27">
        <f t="shared" si="53"/>
        <v>0</v>
      </c>
      <c r="P161" s="27">
        <f t="shared" si="54"/>
        <v>0</v>
      </c>
      <c r="Q161" s="24">
        <f t="shared" si="55"/>
        <v>0</v>
      </c>
      <c r="R161" s="1"/>
      <c r="S161" s="25" t="s">
        <v>501</v>
      </c>
      <c r="T161" s="24">
        <f t="shared" si="56"/>
        <v>0</v>
      </c>
      <c r="U161" s="24">
        <f t="shared" si="57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48"/>
        <v>0</v>
      </c>
      <c r="K162" s="24">
        <f t="shared" si="49"/>
        <v>0</v>
      </c>
      <c r="L162" s="24">
        <f t="shared" si="50"/>
        <v>0</v>
      </c>
      <c r="M162" s="24">
        <f t="shared" si="51"/>
        <v>0</v>
      </c>
      <c r="N162" s="27">
        <f t="shared" si="52"/>
        <v>0</v>
      </c>
      <c r="O162" s="27">
        <f t="shared" si="53"/>
        <v>0</v>
      </c>
      <c r="P162" s="27">
        <f t="shared" si="54"/>
        <v>0</v>
      </c>
      <c r="Q162" s="24">
        <f t="shared" si="55"/>
        <v>0</v>
      </c>
      <c r="R162" s="1"/>
      <c r="S162" s="25" t="s">
        <v>502</v>
      </c>
      <c r="T162" s="24">
        <f t="shared" si="56"/>
        <v>0</v>
      </c>
      <c r="U162" s="24">
        <f t="shared" si="57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48"/>
        <v>0</v>
      </c>
      <c r="K163" s="24">
        <f t="shared" si="49"/>
        <v>0</v>
      </c>
      <c r="L163" s="24">
        <f t="shared" si="50"/>
        <v>0</v>
      </c>
      <c r="M163" s="24">
        <f t="shared" si="51"/>
        <v>0</v>
      </c>
      <c r="N163" s="27">
        <f t="shared" si="52"/>
        <v>0</v>
      </c>
      <c r="O163" s="27">
        <f t="shared" si="53"/>
        <v>0</v>
      </c>
      <c r="P163" s="27">
        <f t="shared" si="54"/>
        <v>0</v>
      </c>
      <c r="Q163" s="24">
        <f t="shared" si="55"/>
        <v>0</v>
      </c>
      <c r="R163" s="1"/>
      <c r="S163" s="25" t="s">
        <v>503</v>
      </c>
      <c r="T163" s="24">
        <f t="shared" si="56"/>
        <v>0</v>
      </c>
      <c r="U163" s="24">
        <f t="shared" si="57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58">SUM(K154:K163)</f>
        <v>0</v>
      </c>
      <c r="L164" s="26">
        <f t="shared" si="58"/>
        <v>0</v>
      </c>
      <c r="M164" s="26">
        <f t="shared" si="58"/>
        <v>0</v>
      </c>
      <c r="N164" s="26">
        <f t="shared" si="58"/>
        <v>0</v>
      </c>
      <c r="O164" s="26">
        <f t="shared" si="58"/>
        <v>0</v>
      </c>
      <c r="P164" s="26">
        <f t="shared" si="58"/>
        <v>0</v>
      </c>
      <c r="Q164" s="26">
        <f t="shared" si="58"/>
        <v>0</v>
      </c>
      <c r="R164" s="1"/>
      <c r="S164" s="36" t="s">
        <v>506</v>
      </c>
      <c r="T164" s="36">
        <f>SUM(T154:T163)</f>
        <v>0</v>
      </c>
      <c r="U164" s="36">
        <f t="shared" ref="U164" si="59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45" t="s">
        <v>512</v>
      </c>
      <c r="J168" s="116" t="s">
        <v>400</v>
      </c>
      <c r="K168" s="127" t="s">
        <v>544</v>
      </c>
      <c r="L168" s="127" t="s">
        <v>548</v>
      </c>
      <c r="M168" s="127" t="s">
        <v>545</v>
      </c>
      <c r="N168" s="127" t="s">
        <v>546</v>
      </c>
      <c r="O168" s="127" t="s">
        <v>547</v>
      </c>
      <c r="P168" s="116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46"/>
      <c r="J169" s="117"/>
      <c r="K169" s="117"/>
      <c r="L169" s="117"/>
      <c r="M169" s="117"/>
      <c r="N169" s="117"/>
      <c r="O169" s="117"/>
      <c r="P169" s="117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47"/>
      <c r="J170" s="118"/>
      <c r="K170" s="118"/>
      <c r="L170" s="118"/>
      <c r="M170" s="118"/>
      <c r="N170" s="118"/>
      <c r="O170" s="118"/>
      <c r="P170" s="118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0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1">IF(L46="I - Diritti umani",1,0)</f>
        <v>0</v>
      </c>
      <c r="K172" s="24">
        <f t="shared" ref="K172:K180" si="62">IF(L46="II - Sviluppo sostenibile",1,0)</f>
        <v>0</v>
      </c>
      <c r="L172" s="24">
        <f t="shared" ref="L172:L180" si="63">IF(L46="III - Salute, sicurezza e benessere",1,0)</f>
        <v>0</v>
      </c>
      <c r="M172" s="24">
        <f t="shared" ref="M172:M180" si="64">IF(L46="IV - Progresso e innovazione tecnologica",1,0)</f>
        <v>0</v>
      </c>
      <c r="N172" s="24">
        <f t="shared" ref="N172:N180" si="65">IF(L46="V - Culture e società in trasformazione",1,0)</f>
        <v>0</v>
      </c>
      <c r="O172" s="24">
        <f t="shared" ref="O172:O180" si="66">IF(L46="VI -  Economia, impresa, mercati e PA",1,0)</f>
        <v>0</v>
      </c>
      <c r="P172" s="24">
        <f t="shared" si="60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1"/>
        <v>0</v>
      </c>
      <c r="K173" s="24">
        <f t="shared" si="62"/>
        <v>0</v>
      </c>
      <c r="L173" s="24">
        <f t="shared" si="63"/>
        <v>0</v>
      </c>
      <c r="M173" s="24">
        <f t="shared" si="64"/>
        <v>0</v>
      </c>
      <c r="N173" s="24">
        <f t="shared" si="65"/>
        <v>0</v>
      </c>
      <c r="O173" s="24">
        <f t="shared" si="66"/>
        <v>0</v>
      </c>
      <c r="P173" s="24">
        <f t="shared" si="60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1"/>
        <v>0</v>
      </c>
      <c r="K174" s="24">
        <f t="shared" si="62"/>
        <v>0</v>
      </c>
      <c r="L174" s="24">
        <f t="shared" si="63"/>
        <v>0</v>
      </c>
      <c r="M174" s="24">
        <f t="shared" si="64"/>
        <v>0</v>
      </c>
      <c r="N174" s="24">
        <f t="shared" si="65"/>
        <v>0</v>
      </c>
      <c r="O174" s="24">
        <f t="shared" si="66"/>
        <v>0</v>
      </c>
      <c r="P174" s="24">
        <f t="shared" si="60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1"/>
        <v>0</v>
      </c>
      <c r="K175" s="24">
        <f t="shared" si="62"/>
        <v>0</v>
      </c>
      <c r="L175" s="24">
        <f t="shared" si="63"/>
        <v>0</v>
      </c>
      <c r="M175" s="24">
        <f t="shared" si="64"/>
        <v>0</v>
      </c>
      <c r="N175" s="24">
        <f t="shared" si="65"/>
        <v>0</v>
      </c>
      <c r="O175" s="24">
        <f t="shared" si="66"/>
        <v>0</v>
      </c>
      <c r="P175" s="24">
        <f t="shared" si="60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1"/>
        <v>0</v>
      </c>
      <c r="K176" s="24">
        <f t="shared" si="62"/>
        <v>0</v>
      </c>
      <c r="L176" s="24">
        <f t="shared" si="63"/>
        <v>0</v>
      </c>
      <c r="M176" s="24">
        <f t="shared" si="64"/>
        <v>0</v>
      </c>
      <c r="N176" s="24">
        <f t="shared" si="65"/>
        <v>0</v>
      </c>
      <c r="O176" s="24">
        <f t="shared" si="66"/>
        <v>0</v>
      </c>
      <c r="P176" s="24">
        <f t="shared" si="60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1"/>
        <v>0</v>
      </c>
      <c r="K177" s="24">
        <f t="shared" si="62"/>
        <v>0</v>
      </c>
      <c r="L177" s="24">
        <f t="shared" si="63"/>
        <v>0</v>
      </c>
      <c r="M177" s="24">
        <f t="shared" si="64"/>
        <v>0</v>
      </c>
      <c r="N177" s="24">
        <f t="shared" si="65"/>
        <v>0</v>
      </c>
      <c r="O177" s="24">
        <f t="shared" si="66"/>
        <v>0</v>
      </c>
      <c r="P177" s="24">
        <f t="shared" si="60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1"/>
        <v>0</v>
      </c>
      <c r="K178" s="24">
        <f t="shared" si="62"/>
        <v>0</v>
      </c>
      <c r="L178" s="24">
        <f t="shared" si="63"/>
        <v>0</v>
      </c>
      <c r="M178" s="24">
        <f t="shared" si="64"/>
        <v>0</v>
      </c>
      <c r="N178" s="24">
        <f t="shared" si="65"/>
        <v>0</v>
      </c>
      <c r="O178" s="24">
        <f t="shared" si="66"/>
        <v>0</v>
      </c>
      <c r="P178" s="24">
        <f t="shared" si="60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1"/>
        <v>0</v>
      </c>
      <c r="K179" s="24">
        <f t="shared" si="62"/>
        <v>0</v>
      </c>
      <c r="L179" s="24">
        <f t="shared" si="63"/>
        <v>0</v>
      </c>
      <c r="M179" s="24">
        <f t="shared" si="64"/>
        <v>0</v>
      </c>
      <c r="N179" s="24">
        <f t="shared" si="65"/>
        <v>0</v>
      </c>
      <c r="O179" s="24">
        <f t="shared" si="66"/>
        <v>0</v>
      </c>
      <c r="P179" s="24">
        <f t="shared" si="60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2"/>
        <v>0</v>
      </c>
      <c r="L180" s="24">
        <f t="shared" si="63"/>
        <v>0</v>
      </c>
      <c r="M180" s="24">
        <f t="shared" si="64"/>
        <v>0</v>
      </c>
      <c r="N180" s="24">
        <f t="shared" si="65"/>
        <v>0</v>
      </c>
      <c r="O180" s="24">
        <f t="shared" si="66"/>
        <v>0</v>
      </c>
      <c r="P180" s="24">
        <f t="shared" si="60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67">SUM(K171:K180)</f>
        <v>0</v>
      </c>
      <c r="L181" s="26">
        <f t="shared" si="67"/>
        <v>0</v>
      </c>
      <c r="M181" s="26">
        <f t="shared" si="67"/>
        <v>0</v>
      </c>
      <c r="N181" s="26">
        <f t="shared" si="67"/>
        <v>0</v>
      </c>
      <c r="O181" s="26">
        <f t="shared" si="67"/>
        <v>0</v>
      </c>
      <c r="P181" s="26">
        <f t="shared" si="67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19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2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222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30" t="s">
        <v>491</v>
      </c>
      <c r="J187" s="133" t="s">
        <v>443</v>
      </c>
      <c r="K187" s="215" t="s">
        <v>444</v>
      </c>
      <c r="L187" s="217" t="s">
        <v>445</v>
      </c>
      <c r="M187" s="217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223"/>
      <c r="J188" s="104"/>
      <c r="K188" s="216"/>
      <c r="L188" s="218"/>
      <c r="M188" s="218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224"/>
      <c r="J189" s="105"/>
      <c r="K189" s="216"/>
      <c r="L189" s="218"/>
      <c r="M189" s="218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116" t="s">
        <v>400</v>
      </c>
      <c r="K199" s="127" t="s">
        <v>544</v>
      </c>
      <c r="L199" s="127" t="s">
        <v>548</v>
      </c>
      <c r="M199" s="127" t="s">
        <v>545</v>
      </c>
      <c r="N199" s="127" t="s">
        <v>546</v>
      </c>
      <c r="O199" s="127" t="s">
        <v>547</v>
      </c>
      <c r="P199" s="116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84"/>
      <c r="J200" s="117"/>
      <c r="K200" s="117"/>
      <c r="L200" s="117"/>
      <c r="M200" s="117"/>
      <c r="N200" s="117"/>
      <c r="O200" s="117"/>
      <c r="P200" s="117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85"/>
      <c r="J201" s="118"/>
      <c r="K201" s="118"/>
      <c r="L201" s="118"/>
      <c r="M201" s="118"/>
      <c r="N201" s="118"/>
      <c r="O201" s="118"/>
      <c r="P201" s="118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Salute, sicurezza e benessere",1,0)</f>
        <v>0</v>
      </c>
      <c r="L202" s="24">
        <f>IF(G80="III - Progresso e innovazione tecnologica",1,0)</f>
        <v>0</v>
      </c>
      <c r="M202" s="24">
        <f>IF(G80="IV - Culture e società in trasformazione",1,0)</f>
        <v>0</v>
      </c>
      <c r="N202" s="24">
        <f>IF(G80="V - Imprese, mercati e PA",1,0)</f>
        <v>0</v>
      </c>
      <c r="O202" s="24">
        <f>IF(G80="VI -  Sviluppo sostenibile",1,0)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68">IF(G81="I - Diritti umani",1,0)</f>
        <v>0</v>
      </c>
      <c r="K203" s="24">
        <f t="shared" ref="K203:K206" si="69">IF(G81="II - Salute, sicurezza e benessere",1,0)</f>
        <v>0</v>
      </c>
      <c r="L203" s="24">
        <f t="shared" ref="L203:L206" si="70">IF(G81="III - Progresso e innovazione tecnologica",1,0)</f>
        <v>0</v>
      </c>
      <c r="M203" s="24">
        <f t="shared" ref="M203:M206" si="71">IF(G81="IV - Culture e società in trasformazione",1,0)</f>
        <v>0</v>
      </c>
      <c r="N203" s="24">
        <f t="shared" ref="N203:N206" si="72">IF(G81="V - Imprese, mercati e PA",1,0)</f>
        <v>0</v>
      </c>
      <c r="O203" s="24">
        <f t="shared" ref="O203:O206" si="73">IF(G81="VI -  Sviluppo sostenibile",1,0)</f>
        <v>0</v>
      </c>
      <c r="P203" s="24">
        <f t="shared" ref="P203:P206" si="74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68"/>
        <v>0</v>
      </c>
      <c r="K204" s="24">
        <f t="shared" si="69"/>
        <v>0</v>
      </c>
      <c r="L204" s="24">
        <f t="shared" si="70"/>
        <v>0</v>
      </c>
      <c r="M204" s="24">
        <f t="shared" si="71"/>
        <v>0</v>
      </c>
      <c r="N204" s="24">
        <f t="shared" si="72"/>
        <v>0</v>
      </c>
      <c r="O204" s="24">
        <f t="shared" si="73"/>
        <v>0</v>
      </c>
      <c r="P204" s="24">
        <f t="shared" si="74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68"/>
        <v>0</v>
      </c>
      <c r="K205" s="24">
        <f t="shared" si="69"/>
        <v>0</v>
      </c>
      <c r="L205" s="24">
        <f t="shared" si="70"/>
        <v>0</v>
      </c>
      <c r="M205" s="24">
        <f t="shared" si="71"/>
        <v>0</v>
      </c>
      <c r="N205" s="24">
        <f t="shared" si="72"/>
        <v>0</v>
      </c>
      <c r="O205" s="24">
        <f t="shared" si="73"/>
        <v>0</v>
      </c>
      <c r="P205" s="24">
        <f t="shared" si="74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68"/>
        <v>0</v>
      </c>
      <c r="K206" s="24">
        <f t="shared" si="69"/>
        <v>0</v>
      </c>
      <c r="L206" s="24">
        <f t="shared" si="70"/>
        <v>0</v>
      </c>
      <c r="M206" s="24">
        <f t="shared" si="71"/>
        <v>0</v>
      </c>
      <c r="N206" s="24">
        <f t="shared" si="72"/>
        <v>0</v>
      </c>
      <c r="O206" s="24">
        <f t="shared" si="73"/>
        <v>0</v>
      </c>
      <c r="P206" s="24">
        <f t="shared" si="74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5">SUM(K202:K206)</f>
        <v>0</v>
      </c>
      <c r="L207" s="26">
        <f>SUM(L202:L206)</f>
        <v>0</v>
      </c>
      <c r="M207" s="26">
        <f t="shared" ref="M207:P207" si="76">SUM(M202:M206)</f>
        <v>0</v>
      </c>
      <c r="N207" s="26">
        <f t="shared" si="76"/>
        <v>0</v>
      </c>
      <c r="O207" s="26">
        <f t="shared" si="76"/>
        <v>0</v>
      </c>
      <c r="P207" s="26">
        <f t="shared" si="76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19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2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22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21" t="s">
        <v>489</v>
      </c>
      <c r="J213" s="103" t="s">
        <v>436</v>
      </c>
      <c r="K213" s="219" t="s">
        <v>437</v>
      </c>
      <c r="L213" s="220" t="s">
        <v>438</v>
      </c>
      <c r="M213" s="220" t="s">
        <v>521</v>
      </c>
      <c r="N213" s="220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235"/>
      <c r="J214" s="104"/>
      <c r="K214" s="216"/>
      <c r="L214" s="218"/>
      <c r="M214" s="218"/>
      <c r="N214" s="218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236"/>
      <c r="J215" s="105"/>
      <c r="K215" s="216"/>
      <c r="L215" s="218"/>
      <c r="M215" s="218"/>
      <c r="N215" s="218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77">IF(F65="Componente del Comitato Scientifico",1,0)</f>
        <v>0</v>
      </c>
      <c r="K217" s="24">
        <f t="shared" ref="K217:K220" si="78">IF(F65="Componente del Comitato di redazione",1,0)</f>
        <v>0</v>
      </c>
      <c r="L217" s="24">
        <f t="shared" ref="L217:L220" si="79">IF(F65="Direttore Scientifico",1,0)</f>
        <v>0</v>
      </c>
      <c r="M217" s="24">
        <f t="shared" ref="M217:M220" si="80">IF(F65="Componente del Comitato Direttivo",1,0)</f>
        <v>0</v>
      </c>
      <c r="N217" s="24">
        <f t="shared" ref="N217:N220" si="81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77"/>
        <v>0</v>
      </c>
      <c r="K218" s="24">
        <f t="shared" si="78"/>
        <v>0</v>
      </c>
      <c r="L218" s="24">
        <f t="shared" si="79"/>
        <v>0</v>
      </c>
      <c r="M218" s="24">
        <f t="shared" si="80"/>
        <v>0</v>
      </c>
      <c r="N218" s="24">
        <f t="shared" si="81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77"/>
        <v>0</v>
      </c>
      <c r="K219" s="24">
        <f t="shared" si="78"/>
        <v>0</v>
      </c>
      <c r="L219" s="24">
        <f t="shared" si="79"/>
        <v>0</v>
      </c>
      <c r="M219" s="24">
        <f t="shared" si="80"/>
        <v>0</v>
      </c>
      <c r="N219" s="24">
        <f t="shared" si="81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77"/>
        <v>0</v>
      </c>
      <c r="K220" s="24">
        <f t="shared" si="78"/>
        <v>0</v>
      </c>
      <c r="L220" s="24">
        <f t="shared" si="79"/>
        <v>0</v>
      </c>
      <c r="M220" s="24">
        <f t="shared" si="80"/>
        <v>0</v>
      </c>
      <c r="N220" s="24">
        <f t="shared" si="81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39" t="s">
        <v>488</v>
      </c>
      <c r="J226" s="103" t="s">
        <v>430</v>
      </c>
      <c r="K226" s="219" t="s">
        <v>431</v>
      </c>
      <c r="L226" s="220" t="s">
        <v>432</v>
      </c>
      <c r="M226" s="220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225"/>
      <c r="J227" s="104"/>
      <c r="K227" s="216"/>
      <c r="L227" s="218"/>
      <c r="M227" s="218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226"/>
      <c r="J228" s="105"/>
      <c r="K228" s="216"/>
      <c r="L228" s="218"/>
      <c r="M228" s="218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2">IF(D59="Abilitato I fascia",1,0)</f>
        <v>0</v>
      </c>
      <c r="K230" s="24">
        <f t="shared" ref="K230:K231" si="83">IF(D59="Abilitato II fascia",1,0)</f>
        <v>0</v>
      </c>
      <c r="L230" s="24">
        <f t="shared" ref="L230:L231" si="84">IF(D59="In possesso requisiti I fascia",1,0)</f>
        <v>0</v>
      </c>
      <c r="M230" s="24">
        <f t="shared" ref="M230:M231" si="85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2"/>
        <v>0</v>
      </c>
      <c r="K231" s="24">
        <f t="shared" si="83"/>
        <v>0</v>
      </c>
      <c r="L231" s="24">
        <f t="shared" si="84"/>
        <v>0</v>
      </c>
      <c r="M231" s="24">
        <f t="shared" si="85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109" t="s">
        <v>519</v>
      </c>
      <c r="J239" s="227"/>
      <c r="K239" s="230">
        <f>J124+J149+J182</f>
        <v>0</v>
      </c>
      <c r="L239" s="1"/>
      <c r="M239" s="106" t="s">
        <v>525</v>
      </c>
      <c r="N239" s="103" t="s">
        <v>526</v>
      </c>
      <c r="O239" s="103" t="s">
        <v>527</v>
      </c>
      <c r="P239" s="103" t="s">
        <v>453</v>
      </c>
      <c r="Q239" s="103" t="s">
        <v>454</v>
      </c>
      <c r="R239" s="103" t="s">
        <v>455</v>
      </c>
      <c r="S239" s="103" t="s">
        <v>456</v>
      </c>
      <c r="T239" s="103" t="s">
        <v>457</v>
      </c>
      <c r="U239" s="103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228"/>
      <c r="J240" s="228"/>
      <c r="K240" s="231"/>
      <c r="L240" s="1"/>
      <c r="M240" s="233"/>
      <c r="N240" s="237"/>
      <c r="O240" s="237"/>
      <c r="P240" s="237"/>
      <c r="Q240" s="237"/>
      <c r="R240" s="237"/>
      <c r="S240" s="237"/>
      <c r="T240" s="237"/>
      <c r="U240" s="237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228"/>
      <c r="J241" s="228"/>
      <c r="K241" s="231"/>
      <c r="L241" s="1"/>
      <c r="M241" s="234"/>
      <c r="N241" s="238"/>
      <c r="O241" s="238"/>
      <c r="P241" s="238"/>
      <c r="Q241" s="238"/>
      <c r="R241" s="238"/>
      <c r="S241" s="238"/>
      <c r="T241" s="238"/>
      <c r="U241" s="238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228"/>
      <c r="J242" s="228"/>
      <c r="K242" s="231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228"/>
      <c r="J243" s="228"/>
      <c r="K243" s="23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228"/>
      <c r="J244" s="228"/>
      <c r="K244" s="231"/>
      <c r="L244" s="1"/>
      <c r="M244" s="106" t="s">
        <v>528</v>
      </c>
      <c r="N244" s="103" t="s">
        <v>379</v>
      </c>
      <c r="O244" s="103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228"/>
      <c r="J245" s="228"/>
      <c r="K245" s="231"/>
      <c r="L245" s="1"/>
      <c r="M245" s="233"/>
      <c r="N245" s="237"/>
      <c r="O245" s="237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229"/>
      <c r="J246" s="229"/>
      <c r="K246" s="232"/>
      <c r="L246" s="1"/>
      <c r="M246" s="234"/>
      <c r="N246" s="238"/>
      <c r="O246" s="238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hidden="1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hidden="1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hidden="1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hidden="1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hidden="1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hidden="1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hidden="1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hidden="1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hidden="1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hidden="1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hidden="1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hidden="1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hidden="1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hidden="1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hidden="1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hidden="1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hidden="1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hidden="1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hidden="1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hidden="1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hidden="1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hidden="1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hidden="1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hidden="1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hidden="1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hidden="1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hidden="1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hidden="1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hidden="1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hidden="1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hidden="1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hidden="1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hidden="1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hidden="1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hidden="1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hidden="1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hidden="1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hidden="1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hidden="1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hidden="1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hidden="1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hidden="1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hidden="1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hidden="1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hidden="1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hidden="1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hidden="1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hidden="1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hidden="1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hidden="1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hidden="1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hidden="1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hidden="1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hidden="1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hidden="1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hidden="1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hidden="1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hidden="1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hidden="1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hidden="1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hidden="1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hidden="1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hidden="1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hidden="1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hidden="1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hidden="1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sheet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3:F5" name="Intervallo2"/>
    <protectedRange sqref="B7:C7" name="Intervallo3"/>
    <protectedRange sqref="H13:O25 H12:P12 B12:G25" name="Intervallo5"/>
    <protectedRange sqref="C36:G41" name="Intervallo7"/>
    <protectedRange sqref="B56:D60" name="Intervallo9"/>
    <protectedRange sqref="B70:E76" name="Intervallo11"/>
  </protectedRanges>
  <mergeCells count="183"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T128:T130"/>
    <mergeCell ref="J140:J142"/>
    <mergeCell ref="K140:K142"/>
    <mergeCell ref="L140:L142"/>
    <mergeCell ref="M140:M142"/>
    <mergeCell ref="N140:N142"/>
    <mergeCell ref="O140:O142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S151:S153"/>
    <mergeCell ref="T151:T153"/>
    <mergeCell ref="S108:S110"/>
    <mergeCell ref="I124:I126"/>
    <mergeCell ref="I128:I130"/>
    <mergeCell ref="J128:J130"/>
    <mergeCell ref="K128:K130"/>
    <mergeCell ref="L128:L130"/>
    <mergeCell ref="N128:N130"/>
    <mergeCell ref="O128:O130"/>
    <mergeCell ref="P128:P130"/>
    <mergeCell ref="Q128:Q130"/>
    <mergeCell ref="R128:R130"/>
    <mergeCell ref="S128:S130"/>
    <mergeCell ref="Z89:Z91"/>
    <mergeCell ref="AA89:AA91"/>
    <mergeCell ref="AB89:AB91"/>
    <mergeCell ref="AC89:AC91"/>
    <mergeCell ref="I108:I110"/>
    <mergeCell ref="J108:J110"/>
    <mergeCell ref="K108:K110"/>
    <mergeCell ref="L108:L110"/>
    <mergeCell ref="M108:M110"/>
    <mergeCell ref="N108:N110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O108:O110"/>
    <mergeCell ref="P108:P110"/>
    <mergeCell ref="B85:E85"/>
    <mergeCell ref="I89:I91"/>
    <mergeCell ref="J89:J91"/>
    <mergeCell ref="K89:K91"/>
    <mergeCell ref="L89:L91"/>
    <mergeCell ref="M89:M91"/>
    <mergeCell ref="C79:E79"/>
    <mergeCell ref="C80:E80"/>
    <mergeCell ref="C81:E81"/>
    <mergeCell ref="C82:E82"/>
    <mergeCell ref="C83:E83"/>
    <mergeCell ref="C84:E84"/>
    <mergeCell ref="C72:E72"/>
    <mergeCell ref="C73:E73"/>
    <mergeCell ref="C74:E74"/>
    <mergeCell ref="C75:E75"/>
    <mergeCell ref="C76:E76"/>
    <mergeCell ref="B78:G78"/>
    <mergeCell ref="C66:E66"/>
    <mergeCell ref="C67:E67"/>
    <mergeCell ref="C68:E68"/>
    <mergeCell ref="B69:E69"/>
    <mergeCell ref="B70:E70"/>
    <mergeCell ref="C71:E71"/>
    <mergeCell ref="B55:E55"/>
    <mergeCell ref="B56:D56"/>
    <mergeCell ref="B62:F62"/>
    <mergeCell ref="C63:E63"/>
    <mergeCell ref="C64:E64"/>
    <mergeCell ref="C65:E65"/>
    <mergeCell ref="C49:F49"/>
    <mergeCell ref="C50:F50"/>
    <mergeCell ref="C51:F51"/>
    <mergeCell ref="C52:F52"/>
    <mergeCell ref="C53:F53"/>
    <mergeCell ref="C54:F54"/>
    <mergeCell ref="B43:L43"/>
    <mergeCell ref="C44:F44"/>
    <mergeCell ref="C45:F45"/>
    <mergeCell ref="C46:F46"/>
    <mergeCell ref="C47:F47"/>
    <mergeCell ref="C48:F48"/>
    <mergeCell ref="D37:E37"/>
    <mergeCell ref="D38:E38"/>
    <mergeCell ref="D39:E39"/>
    <mergeCell ref="D40:E40"/>
    <mergeCell ref="D41:E41"/>
    <mergeCell ref="B42:E42"/>
    <mergeCell ref="C23:E23"/>
    <mergeCell ref="C24:E24"/>
    <mergeCell ref="C25:E25"/>
    <mergeCell ref="B26:E26"/>
    <mergeCell ref="B35:G35"/>
    <mergeCell ref="D36:E36"/>
    <mergeCell ref="C17:E17"/>
    <mergeCell ref="C18:E18"/>
    <mergeCell ref="C19:E19"/>
    <mergeCell ref="C20:E20"/>
    <mergeCell ref="C21:E21"/>
    <mergeCell ref="C22:E22"/>
    <mergeCell ref="C13:E13"/>
    <mergeCell ref="C14:E14"/>
    <mergeCell ref="C15:E15"/>
    <mergeCell ref="C16:E16"/>
    <mergeCell ref="B7:C7"/>
    <mergeCell ref="B8:C8"/>
    <mergeCell ref="D8:F8"/>
    <mergeCell ref="B9:C9"/>
    <mergeCell ref="D9:F9"/>
    <mergeCell ref="B10:C10"/>
    <mergeCell ref="D10:F10"/>
    <mergeCell ref="B2:C2"/>
    <mergeCell ref="B3:C3"/>
    <mergeCell ref="D3:F3"/>
    <mergeCell ref="B4:C4"/>
    <mergeCell ref="D4:F4"/>
    <mergeCell ref="B5:C5"/>
    <mergeCell ref="D5:F5"/>
    <mergeCell ref="B11:F11"/>
    <mergeCell ref="B12:O12"/>
  </mergeCells>
  <dataValidations count="19">
    <dataValidation type="list" allowBlank="1" showInputMessage="1" showErrorMessage="1" sqref="F72:F76">
      <formula1>#REF!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8:F8">
      <formula1>$C$98:$C$112</formula1>
    </dataValidation>
    <dataValidation type="list" allowBlank="1" showErrorMessage="1" sqref="D9:F9">
      <formula1>$C$114:$C$484</formula1>
    </dataValidation>
    <dataValidation type="list" allowBlank="1" showErrorMessage="1" sqref="D10:F10">
      <formula1>$F$88:$F$90</formula1>
    </dataValidation>
    <dataValidation type="list" allowBlank="1" showErrorMessage="1" sqref="K14:N25">
      <formula1>$F$117:$F$119</formula1>
    </dataValidation>
    <dataValidation type="list" allowBlank="1" showInputMessage="1" showErrorMessage="1" sqref="F37:F41">
      <formula1>$F$117:$F$119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H45:H54">
      <formula1>$F$147:$F$149</formula1>
    </dataValidation>
    <dataValidation type="list" allowBlank="1" showErrorMessage="1" sqref="D58:D60">
      <formula1>$F$151:$F$155</formula1>
    </dataValidation>
    <dataValidation type="list" allowBlank="1" showInputMessage="1" showErrorMessage="1" sqref="F64:F68">
      <formula1>$F$157:$F$162</formula1>
    </dataValidation>
    <dataValidation type="list" allowBlank="1" showInputMessage="1" showErrorMessage="1" sqref="F80:F84">
      <formula1>$F$164:$F$168</formula1>
    </dataValidation>
    <dataValidation type="list" allowBlank="1" showErrorMessage="1" sqref="C14:E25">
      <formula1>$F$171:$F$186</formula1>
    </dataValidation>
    <dataValidation type="list" allowBlank="1" showErrorMessage="1" sqref="J14:J25">
      <formula1>$F$109:$F$116</formula1>
    </dataValidation>
    <dataValidation type="list" allowBlank="1" showInputMessage="1" showErrorMessage="1" sqref="L45:L54 G37:G41 G80:G84">
      <formula1>$F$109:$F$116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5">
    <tabColor theme="9" tint="0.59999389629810485"/>
  </sheetPr>
  <dimension ref="A1:AC902"/>
  <sheetViews>
    <sheetView showGridLines="0" zoomScale="28" zoomScaleNormal="28" workbookViewId="0">
      <selection activeCell="C72" sqref="C72:E72"/>
    </sheetView>
  </sheetViews>
  <sheetFormatPr defaultColWidth="14.44140625" defaultRowHeight="15" customHeight="1"/>
  <cols>
    <col min="1" max="1" width="3.6640625" style="71" customWidth="1"/>
    <col min="2" max="2" width="4.33203125" style="71" customWidth="1"/>
    <col min="3" max="3" width="60.5546875" style="71" customWidth="1"/>
    <col min="4" max="4" width="59.5546875" style="71" customWidth="1"/>
    <col min="5" max="5" width="28.5546875" style="71" customWidth="1"/>
    <col min="6" max="6" width="40.109375" style="71" customWidth="1"/>
    <col min="7" max="7" width="44.33203125" style="71" customWidth="1"/>
    <col min="8" max="8" width="49.109375" style="71" customWidth="1"/>
    <col min="9" max="9" width="34.6640625" style="71" customWidth="1"/>
    <col min="10" max="10" width="32.109375" style="71" customWidth="1"/>
    <col min="11" max="11" width="40.5546875" style="71" customWidth="1"/>
    <col min="12" max="12" width="41.33203125" style="71" customWidth="1"/>
    <col min="13" max="13" width="31.6640625" style="71" customWidth="1"/>
    <col min="14" max="14" width="33" style="71" customWidth="1"/>
    <col min="15" max="15" width="35" style="71" customWidth="1"/>
    <col min="16" max="16" width="31.33203125" style="71" customWidth="1"/>
    <col min="17" max="17" width="17.109375" style="71" customWidth="1"/>
    <col min="18" max="18" width="13.44140625" style="71" customWidth="1"/>
    <col min="19" max="19" width="16.33203125" style="71" customWidth="1"/>
    <col min="20" max="20" width="13.33203125" style="71" customWidth="1"/>
    <col min="21" max="22" width="10.6640625" style="71" customWidth="1"/>
    <col min="23" max="16384" width="14.44140625" style="71"/>
  </cols>
  <sheetData>
    <row r="1" spans="1:22" ht="15" customHeight="1">
      <c r="A1" s="34"/>
    </row>
    <row r="2" spans="1:22" ht="15" customHeight="1">
      <c r="B2" s="202" t="s">
        <v>484</v>
      </c>
      <c r="C2" s="196"/>
      <c r="D2" s="50"/>
      <c r="E2" s="50"/>
      <c r="F2" s="50"/>
    </row>
    <row r="3" spans="1:22" ht="20.55" customHeight="1">
      <c r="B3" s="203" t="s">
        <v>482</v>
      </c>
      <c r="C3" s="198"/>
      <c r="D3" s="204">
        <f>'SCHEDA MONITORAGGIO 2024'!D3</f>
        <v>0</v>
      </c>
      <c r="E3" s="205"/>
      <c r="F3" s="20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203" t="s">
        <v>483</v>
      </c>
      <c r="C4" s="198"/>
      <c r="D4" s="204">
        <f>'SCHEDA MONITORAGGIO 2024'!D4</f>
        <v>0</v>
      </c>
      <c r="E4" s="205"/>
      <c r="F4" s="20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203" t="s">
        <v>417</v>
      </c>
      <c r="C5" s="197"/>
      <c r="D5" s="206" t="s">
        <v>465</v>
      </c>
      <c r="E5" s="206"/>
      <c r="F5" s="20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95" t="s">
        <v>463</v>
      </c>
      <c r="C7" s="196"/>
      <c r="D7" s="52"/>
      <c r="E7" s="52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97" t="s">
        <v>378</v>
      </c>
      <c r="C8" s="198"/>
      <c r="D8" s="199" t="s">
        <v>466</v>
      </c>
      <c r="E8" s="200"/>
      <c r="F8" s="201"/>
      <c r="G8" s="1"/>
      <c r="H8" s="1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97" t="s">
        <v>447</v>
      </c>
      <c r="C9" s="198"/>
      <c r="D9" s="199" t="s">
        <v>467</v>
      </c>
      <c r="E9" s="200"/>
      <c r="F9" s="201"/>
      <c r="G9" s="57"/>
      <c r="H9" s="57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97" t="s">
        <v>448</v>
      </c>
      <c r="C10" s="198"/>
      <c r="D10" s="199" t="s">
        <v>468</v>
      </c>
      <c r="E10" s="200"/>
      <c r="F10" s="201"/>
      <c r="G10" s="57"/>
      <c r="H10" s="57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207" t="s">
        <v>542</v>
      </c>
      <c r="C11" s="208"/>
      <c r="D11" s="208"/>
      <c r="E11" s="208"/>
      <c r="F11" s="20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92" t="s">
        <v>541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91" t="s">
        <v>0</v>
      </c>
      <c r="D13" s="170"/>
      <c r="E13" s="170"/>
      <c r="F13" s="77" t="s">
        <v>397</v>
      </c>
      <c r="G13" s="77" t="s">
        <v>398</v>
      </c>
      <c r="H13" s="77" t="s">
        <v>464</v>
      </c>
      <c r="I13" s="77" t="s">
        <v>399</v>
      </c>
      <c r="J13" s="77" t="s">
        <v>408</v>
      </c>
      <c r="K13" s="77" t="s">
        <v>401</v>
      </c>
      <c r="L13" s="77" t="s">
        <v>403</v>
      </c>
      <c r="M13" s="77" t="s">
        <v>404</v>
      </c>
      <c r="N13" s="77" t="s">
        <v>402</v>
      </c>
      <c r="O13" s="77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75" t="s">
        <v>469</v>
      </c>
      <c r="D14" s="176"/>
      <c r="E14" s="176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75" t="s">
        <v>469</v>
      </c>
      <c r="D15" s="176"/>
      <c r="E15" s="176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75" t="s">
        <v>469</v>
      </c>
      <c r="D16" s="176"/>
      <c r="E16" s="176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75" t="s">
        <v>469</v>
      </c>
      <c r="D17" s="176"/>
      <c r="E17" s="176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75" t="s">
        <v>469</v>
      </c>
      <c r="D18" s="176"/>
      <c r="E18" s="176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75" t="s">
        <v>469</v>
      </c>
      <c r="D19" s="176"/>
      <c r="E19" s="176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75" t="s">
        <v>469</v>
      </c>
      <c r="D20" s="176"/>
      <c r="E20" s="176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75" t="s">
        <v>469</v>
      </c>
      <c r="D21" s="176"/>
      <c r="E21" s="176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75" t="s">
        <v>469</v>
      </c>
      <c r="D22" s="176"/>
      <c r="E22" s="176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75" t="s">
        <v>469</v>
      </c>
      <c r="D23" s="176"/>
      <c r="E23" s="176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75" t="s">
        <v>469</v>
      </c>
      <c r="D24" s="176"/>
      <c r="E24" s="176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75" t="s">
        <v>469</v>
      </c>
      <c r="D25" s="176"/>
      <c r="E25" s="176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ht="22.05" customHeight="1">
      <c r="B26" s="239"/>
      <c r="C26" s="240"/>
      <c r="D26" s="240"/>
      <c r="E26" s="240"/>
      <c r="F26" s="5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88" t="s">
        <v>486</v>
      </c>
      <c r="C35" s="189"/>
      <c r="D35" s="189"/>
      <c r="E35" s="189"/>
      <c r="F35" s="189"/>
      <c r="G35" s="19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76" t="s">
        <v>474</v>
      </c>
      <c r="D36" s="186" t="s">
        <v>475</v>
      </c>
      <c r="E36" s="187"/>
      <c r="F36" s="76" t="s">
        <v>403</v>
      </c>
      <c r="G36" s="76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81" t="s">
        <v>479</v>
      </c>
      <c r="E37" s="182"/>
      <c r="F37" s="73" t="s">
        <v>468</v>
      </c>
      <c r="G37" s="73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78" t="s">
        <v>476</v>
      </c>
      <c r="D38" s="181" t="s">
        <v>479</v>
      </c>
      <c r="E38" s="182"/>
      <c r="F38" s="73" t="s">
        <v>468</v>
      </c>
      <c r="G38" s="73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78" t="s">
        <v>476</v>
      </c>
      <c r="D39" s="181" t="s">
        <v>479</v>
      </c>
      <c r="E39" s="182"/>
      <c r="F39" s="73" t="s">
        <v>468</v>
      </c>
      <c r="G39" s="73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78" t="s">
        <v>476</v>
      </c>
      <c r="D40" s="181" t="s">
        <v>479</v>
      </c>
      <c r="E40" s="182"/>
      <c r="F40" s="73" t="s">
        <v>468</v>
      </c>
      <c r="G40" s="73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78" t="s">
        <v>476</v>
      </c>
      <c r="D41" s="181" t="s">
        <v>479</v>
      </c>
      <c r="E41" s="182"/>
      <c r="F41" s="73" t="s">
        <v>468</v>
      </c>
      <c r="G41" s="73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>
      <c r="B42" s="239"/>
      <c r="C42" s="240"/>
      <c r="D42" s="240"/>
      <c r="E42" s="240"/>
      <c r="F42" s="5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>
      <c r="B43" s="183" t="s">
        <v>487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85" t="s">
        <v>416</v>
      </c>
      <c r="D44" s="170"/>
      <c r="E44" s="170"/>
      <c r="F44" s="170"/>
      <c r="G44" s="77" t="s">
        <v>450</v>
      </c>
      <c r="H44" s="77" t="s">
        <v>417</v>
      </c>
      <c r="I44" s="77" t="s">
        <v>418</v>
      </c>
      <c r="J44" s="77" t="s">
        <v>419</v>
      </c>
      <c r="K44" s="77" t="s">
        <v>420</v>
      </c>
      <c r="L44" s="77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75" t="s">
        <v>480</v>
      </c>
      <c r="D45" s="176"/>
      <c r="E45" s="176"/>
      <c r="F45" s="176"/>
      <c r="G45" s="74"/>
      <c r="H45" s="61" t="s">
        <v>468</v>
      </c>
      <c r="I45" s="73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75" t="s">
        <v>480</v>
      </c>
      <c r="D46" s="176"/>
      <c r="E46" s="176"/>
      <c r="F46" s="176"/>
      <c r="G46" s="74"/>
      <c r="H46" s="61" t="s">
        <v>468</v>
      </c>
      <c r="I46" s="73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75" t="s">
        <v>480</v>
      </c>
      <c r="D47" s="176"/>
      <c r="E47" s="176"/>
      <c r="F47" s="176"/>
      <c r="G47" s="74"/>
      <c r="H47" s="61" t="s">
        <v>468</v>
      </c>
      <c r="I47" s="73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75" t="s">
        <v>480</v>
      </c>
      <c r="D48" s="176"/>
      <c r="E48" s="176"/>
      <c r="F48" s="176"/>
      <c r="G48" s="74"/>
      <c r="H48" s="61" t="s">
        <v>468</v>
      </c>
      <c r="I48" s="73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75" t="s">
        <v>480</v>
      </c>
      <c r="D49" s="176"/>
      <c r="E49" s="176"/>
      <c r="F49" s="176"/>
      <c r="G49" s="74"/>
      <c r="H49" s="61" t="s">
        <v>468</v>
      </c>
      <c r="I49" s="73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75" t="s">
        <v>480</v>
      </c>
      <c r="D50" s="176"/>
      <c r="E50" s="176"/>
      <c r="F50" s="176"/>
      <c r="G50" s="74"/>
      <c r="H50" s="61" t="s">
        <v>468</v>
      </c>
      <c r="I50" s="73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75" t="s">
        <v>480</v>
      </c>
      <c r="D51" s="176"/>
      <c r="E51" s="176"/>
      <c r="F51" s="176"/>
      <c r="G51" s="74"/>
      <c r="H51" s="61" t="s">
        <v>468</v>
      </c>
      <c r="I51" s="73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75" t="s">
        <v>480</v>
      </c>
      <c r="D52" s="176"/>
      <c r="E52" s="176"/>
      <c r="F52" s="176"/>
      <c r="G52" s="74"/>
      <c r="H52" s="61" t="s">
        <v>468</v>
      </c>
      <c r="I52" s="73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75" t="s">
        <v>480</v>
      </c>
      <c r="D53" s="176"/>
      <c r="E53" s="176"/>
      <c r="F53" s="176"/>
      <c r="G53" s="74"/>
      <c r="H53" s="61" t="s">
        <v>468</v>
      </c>
      <c r="I53" s="73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75" t="s">
        <v>480</v>
      </c>
      <c r="D54" s="176"/>
      <c r="E54" s="176"/>
      <c r="F54" s="176"/>
      <c r="G54" s="74"/>
      <c r="H54" s="61" t="s">
        <v>468</v>
      </c>
      <c r="I54" s="73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>
      <c r="B55" s="239"/>
      <c r="C55" s="240"/>
      <c r="D55" s="240"/>
      <c r="E55" s="240"/>
      <c r="F55" s="72"/>
      <c r="G55" s="5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>
      <c r="B56" s="177" t="s">
        <v>488</v>
      </c>
      <c r="C56" s="178"/>
      <c r="D56" s="178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75" t="s">
        <v>428</v>
      </c>
      <c r="D57" s="76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73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73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73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79" t="s">
        <v>489</v>
      </c>
      <c r="C62" s="180"/>
      <c r="D62" s="180"/>
      <c r="E62" s="180"/>
      <c r="F62" s="18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69" t="s">
        <v>434</v>
      </c>
      <c r="D63" s="170"/>
      <c r="E63" s="170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65"/>
      <c r="D64" s="166"/>
      <c r="E64" s="166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65"/>
      <c r="D65" s="166"/>
      <c r="E65" s="166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65"/>
      <c r="D66" s="166"/>
      <c r="E66" s="166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65"/>
      <c r="D67" s="166"/>
      <c r="E67" s="166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65"/>
      <c r="D68" s="166"/>
      <c r="E68" s="166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>
      <c r="B69" s="239"/>
      <c r="C69" s="240"/>
      <c r="D69" s="240"/>
      <c r="E69" s="240"/>
      <c r="F69" s="5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>
      <c r="B70" s="173" t="s">
        <v>490</v>
      </c>
      <c r="C70" s="174"/>
      <c r="D70" s="174"/>
      <c r="E70" s="174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69" t="s">
        <v>440</v>
      </c>
      <c r="D71" s="170"/>
      <c r="E71" s="170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65"/>
      <c r="D72" s="166"/>
      <c r="E72" s="16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65"/>
      <c r="D73" s="166"/>
      <c r="E73" s="16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65"/>
      <c r="D74" s="166"/>
      <c r="E74" s="16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65"/>
      <c r="D75" s="166"/>
      <c r="E75" s="166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65"/>
      <c r="D76" s="166"/>
      <c r="E76" s="166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67" t="s">
        <v>491</v>
      </c>
      <c r="C78" s="168"/>
      <c r="D78" s="168"/>
      <c r="E78" s="168"/>
      <c r="F78" s="168"/>
      <c r="G78" s="16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69" t="s">
        <v>441</v>
      </c>
      <c r="D79" s="170"/>
      <c r="E79" s="170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65"/>
      <c r="D80" s="166"/>
      <c r="E80" s="166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65"/>
      <c r="D81" s="166"/>
      <c r="E81" s="166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65"/>
      <c r="D82" s="166"/>
      <c r="E82" s="166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65"/>
      <c r="D83" s="166"/>
      <c r="E83" s="166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65"/>
      <c r="D84" s="166"/>
      <c r="E84" s="166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ht="12.75" hidden="1" customHeight="1">
      <c r="B85" s="239"/>
      <c r="C85" s="240"/>
      <c r="D85" s="240"/>
      <c r="E85" s="240"/>
      <c r="F85" s="5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62" t="s">
        <v>485</v>
      </c>
      <c r="J89" s="127" t="s">
        <v>531</v>
      </c>
      <c r="K89" s="211" t="s">
        <v>532</v>
      </c>
      <c r="L89" s="211" t="s">
        <v>533</v>
      </c>
      <c r="M89" s="211" t="s">
        <v>534</v>
      </c>
      <c r="N89" s="211" t="s">
        <v>535</v>
      </c>
      <c r="O89" s="211" t="s">
        <v>536</v>
      </c>
      <c r="P89" s="211" t="s">
        <v>537</v>
      </c>
      <c r="Q89" s="211" t="s">
        <v>538</v>
      </c>
      <c r="R89" s="211" t="s">
        <v>540</v>
      </c>
      <c r="S89" s="211" t="s">
        <v>392</v>
      </c>
      <c r="T89" s="211" t="s">
        <v>393</v>
      </c>
      <c r="U89" s="211" t="s">
        <v>394</v>
      </c>
      <c r="V89" s="211" t="s">
        <v>395</v>
      </c>
      <c r="W89" s="211" t="s">
        <v>507</v>
      </c>
      <c r="X89" s="211" t="s">
        <v>396</v>
      </c>
      <c r="Y89" s="213" t="s">
        <v>401</v>
      </c>
      <c r="Z89" s="213" t="s">
        <v>403</v>
      </c>
      <c r="AA89" s="116" t="s">
        <v>404</v>
      </c>
      <c r="AB89" s="116" t="s">
        <v>402</v>
      </c>
      <c r="AC89" s="116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63"/>
      <c r="J90" s="128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117"/>
      <c r="AB90" s="117"/>
      <c r="AC90" s="117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64"/>
      <c r="J91" s="129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118"/>
      <c r="AB91" s="118"/>
      <c r="AC91" s="118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3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si="4"/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AC104" si="21">SUM(L92:L103)</f>
        <v>0</v>
      </c>
      <c r="M104" s="26">
        <f t="shared" si="21"/>
        <v>0</v>
      </c>
      <c r="N104" s="26">
        <f t="shared" si="21"/>
        <v>0</v>
      </c>
      <c r="O104" s="26">
        <f t="shared" si="21"/>
        <v>0</v>
      </c>
      <c r="P104" s="26">
        <f t="shared" si="21"/>
        <v>0</v>
      </c>
      <c r="Q104" s="26">
        <f t="shared" si="21"/>
        <v>0</v>
      </c>
      <c r="R104" s="26">
        <f t="shared" si="21"/>
        <v>0</v>
      </c>
      <c r="S104" s="26">
        <f t="shared" si="21"/>
        <v>0</v>
      </c>
      <c r="T104" s="26">
        <f t="shared" si="21"/>
        <v>0</v>
      </c>
      <c r="U104" s="26">
        <f t="shared" si="21"/>
        <v>0</v>
      </c>
      <c r="V104" s="26">
        <f t="shared" si="21"/>
        <v>0</v>
      </c>
      <c r="W104" s="26">
        <f t="shared" si="21"/>
        <v>0</v>
      </c>
      <c r="X104" s="26">
        <f t="shared" si="21"/>
        <v>0</v>
      </c>
      <c r="Y104" s="26">
        <f t="shared" si="21"/>
        <v>0</v>
      </c>
      <c r="Z104" s="26">
        <f t="shared" si="21"/>
        <v>0</v>
      </c>
      <c r="AA104" s="26">
        <f t="shared" si="21"/>
        <v>0</v>
      </c>
      <c r="AB104" s="26">
        <f t="shared" si="21"/>
        <v>0</v>
      </c>
      <c r="AC104" s="26">
        <f t="shared" si="21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62" t="s">
        <v>508</v>
      </c>
      <c r="J108" s="116" t="s">
        <v>400</v>
      </c>
      <c r="K108" s="127" t="s">
        <v>544</v>
      </c>
      <c r="L108" s="127" t="s">
        <v>548</v>
      </c>
      <c r="M108" s="127" t="s">
        <v>545</v>
      </c>
      <c r="N108" s="127" t="s">
        <v>546</v>
      </c>
      <c r="O108" s="127" t="s">
        <v>547</v>
      </c>
      <c r="P108" s="116" t="s">
        <v>396</v>
      </c>
      <c r="Q108" s="1"/>
      <c r="S108" s="159" t="s">
        <v>530</v>
      </c>
      <c r="T108" s="82" t="s">
        <v>460</v>
      </c>
      <c r="U108" s="83" t="s">
        <v>459</v>
      </c>
      <c r="V108" s="83" t="s">
        <v>461</v>
      </c>
      <c r="W108" s="83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63"/>
      <c r="J109" s="117"/>
      <c r="K109" s="117"/>
      <c r="L109" s="117"/>
      <c r="M109" s="117"/>
      <c r="N109" s="117"/>
      <c r="O109" s="117"/>
      <c r="P109" s="117"/>
      <c r="Q109" s="1"/>
      <c r="S109" s="160"/>
      <c r="T109" s="79"/>
      <c r="U109" s="81"/>
      <c r="V109" s="81"/>
      <c r="W109" s="81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64"/>
      <c r="J110" s="118"/>
      <c r="K110" s="118"/>
      <c r="L110" s="118"/>
      <c r="M110" s="118"/>
      <c r="N110" s="118"/>
      <c r="O110" s="118"/>
      <c r="P110" s="118"/>
      <c r="Q110" s="1"/>
      <c r="S110" s="161"/>
      <c r="T110" s="80"/>
      <c r="U110" s="81"/>
      <c r="V110" s="81"/>
      <c r="W110" s="81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2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3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2"/>
        <v>0</v>
      </c>
      <c r="K112" s="24">
        <f t="shared" ref="K112:K122" si="24">IF(J15="II - Salute, sicurezza e benessere",1,0)</f>
        <v>0</v>
      </c>
      <c r="L112" s="24">
        <f t="shared" ref="L112:L122" si="25">IF(J15="III - Progresso e innovazione tecnologica",1,0)</f>
        <v>0</v>
      </c>
      <c r="M112" s="24">
        <f t="shared" ref="M112:M122" si="26">IF(J15="IV - Culture e società in trasformazione",1,0)</f>
        <v>0</v>
      </c>
      <c r="N112" s="24">
        <f t="shared" ref="N112:N122" si="27">IF(J15="V - Imprese, mercati e PA",1,0)</f>
        <v>0</v>
      </c>
      <c r="O112" s="24">
        <f t="shared" ref="O112:O122" si="28">IF(J15="VI -  Sviluppo sostenibile",1,0)</f>
        <v>0</v>
      </c>
      <c r="P112" s="24">
        <f t="shared" si="23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2"/>
        <v>0</v>
      </c>
      <c r="K113" s="24">
        <f t="shared" si="24"/>
        <v>0</v>
      </c>
      <c r="L113" s="24">
        <f t="shared" si="25"/>
        <v>0</v>
      </c>
      <c r="M113" s="24">
        <f t="shared" si="26"/>
        <v>0</v>
      </c>
      <c r="N113" s="24">
        <f t="shared" si="27"/>
        <v>0</v>
      </c>
      <c r="O113" s="24">
        <f t="shared" si="28"/>
        <v>0</v>
      </c>
      <c r="P113" s="24">
        <f t="shared" si="23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2"/>
        <v>0</v>
      </c>
      <c r="K114" s="24">
        <f t="shared" si="24"/>
        <v>0</v>
      </c>
      <c r="L114" s="24">
        <f t="shared" si="25"/>
        <v>0</v>
      </c>
      <c r="M114" s="24">
        <f t="shared" si="26"/>
        <v>0</v>
      </c>
      <c r="N114" s="24">
        <f t="shared" si="27"/>
        <v>0</v>
      </c>
      <c r="O114" s="24">
        <f t="shared" si="28"/>
        <v>0</v>
      </c>
      <c r="P114" s="24">
        <f t="shared" si="23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2"/>
        <v>0</v>
      </c>
      <c r="K115" s="24">
        <f t="shared" si="24"/>
        <v>0</v>
      </c>
      <c r="L115" s="24">
        <f t="shared" si="25"/>
        <v>0</v>
      </c>
      <c r="M115" s="24">
        <f t="shared" si="26"/>
        <v>0</v>
      </c>
      <c r="N115" s="24">
        <f t="shared" si="27"/>
        <v>0</v>
      </c>
      <c r="O115" s="24">
        <f t="shared" si="28"/>
        <v>0</v>
      </c>
      <c r="P115" s="24">
        <f t="shared" si="23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2"/>
        <v>0</v>
      </c>
      <c r="K116" s="24">
        <f t="shared" si="24"/>
        <v>0</v>
      </c>
      <c r="L116" s="24">
        <f t="shared" si="25"/>
        <v>0</v>
      </c>
      <c r="M116" s="24">
        <f t="shared" si="26"/>
        <v>0</v>
      </c>
      <c r="N116" s="24">
        <f t="shared" si="27"/>
        <v>0</v>
      </c>
      <c r="O116" s="24">
        <f t="shared" si="28"/>
        <v>0</v>
      </c>
      <c r="P116" s="24">
        <f t="shared" si="23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2"/>
        <v>0</v>
      </c>
      <c r="K117" s="24">
        <f t="shared" si="24"/>
        <v>0</v>
      </c>
      <c r="L117" s="24">
        <f t="shared" si="25"/>
        <v>0</v>
      </c>
      <c r="M117" s="24">
        <f t="shared" si="26"/>
        <v>0</v>
      </c>
      <c r="N117" s="24">
        <f t="shared" si="27"/>
        <v>0</v>
      </c>
      <c r="O117" s="24">
        <f t="shared" si="28"/>
        <v>0</v>
      </c>
      <c r="P117" s="24">
        <f t="shared" si="23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2"/>
        <v>0</v>
      </c>
      <c r="K118" s="24">
        <f t="shared" si="24"/>
        <v>0</v>
      </c>
      <c r="L118" s="24">
        <f t="shared" si="25"/>
        <v>0</v>
      </c>
      <c r="M118" s="24">
        <f t="shared" si="26"/>
        <v>0</v>
      </c>
      <c r="N118" s="24">
        <f t="shared" si="27"/>
        <v>0</v>
      </c>
      <c r="O118" s="24">
        <f t="shared" si="28"/>
        <v>0</v>
      </c>
      <c r="P118" s="24">
        <f t="shared" si="23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2"/>
        <v>0</v>
      </c>
      <c r="K119" s="24">
        <f t="shared" si="24"/>
        <v>0</v>
      </c>
      <c r="L119" s="24">
        <f t="shared" si="25"/>
        <v>0</v>
      </c>
      <c r="M119" s="24">
        <f t="shared" si="26"/>
        <v>0</v>
      </c>
      <c r="N119" s="24">
        <f t="shared" si="27"/>
        <v>0</v>
      </c>
      <c r="O119" s="24">
        <f t="shared" si="28"/>
        <v>0</v>
      </c>
      <c r="P119" s="24">
        <f t="shared" si="23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2"/>
        <v>0</v>
      </c>
      <c r="K120" s="24">
        <f t="shared" si="24"/>
        <v>0</v>
      </c>
      <c r="L120" s="24">
        <f t="shared" si="25"/>
        <v>0</v>
      </c>
      <c r="M120" s="24">
        <f t="shared" si="26"/>
        <v>0</v>
      </c>
      <c r="N120" s="24">
        <f t="shared" si="27"/>
        <v>0</v>
      </c>
      <c r="O120" s="24">
        <f t="shared" si="28"/>
        <v>0</v>
      </c>
      <c r="P120" s="24">
        <f t="shared" si="23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2"/>
        <v>0</v>
      </c>
      <c r="K121" s="24">
        <f t="shared" si="24"/>
        <v>0</v>
      </c>
      <c r="L121" s="24">
        <f t="shared" si="25"/>
        <v>0</v>
      </c>
      <c r="M121" s="24">
        <f t="shared" si="26"/>
        <v>0</v>
      </c>
      <c r="N121" s="24">
        <f t="shared" si="27"/>
        <v>0</v>
      </c>
      <c r="O121" s="24">
        <f t="shared" si="28"/>
        <v>0</v>
      </c>
      <c r="P121" s="24">
        <f t="shared" si="23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2"/>
        <v>0</v>
      </c>
      <c r="K122" s="24">
        <f t="shared" si="24"/>
        <v>0</v>
      </c>
      <c r="L122" s="24">
        <f t="shared" si="25"/>
        <v>0</v>
      </c>
      <c r="M122" s="24">
        <f t="shared" si="26"/>
        <v>0</v>
      </c>
      <c r="N122" s="24">
        <f t="shared" si="27"/>
        <v>0</v>
      </c>
      <c r="O122" s="24">
        <f t="shared" si="28"/>
        <v>0</v>
      </c>
      <c r="P122" s="24">
        <f t="shared" si="23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29">SUM(J111:J122)</f>
        <v>0</v>
      </c>
      <c r="K123" s="26">
        <f t="shared" si="29"/>
        <v>0</v>
      </c>
      <c r="L123" s="26">
        <f t="shared" si="29"/>
        <v>0</v>
      </c>
      <c r="M123" s="26">
        <f t="shared" si="29"/>
        <v>0</v>
      </c>
      <c r="N123" s="26">
        <f t="shared" si="29"/>
        <v>0</v>
      </c>
      <c r="O123" s="26">
        <f t="shared" si="29"/>
        <v>0</v>
      </c>
      <c r="P123" s="26">
        <f t="shared" si="29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0">SUM(V111:V122)</f>
        <v>#REF!</v>
      </c>
      <c r="W123" s="36" t="e">
        <f t="shared" si="30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51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2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2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53" t="s">
        <v>486</v>
      </c>
      <c r="J128" s="133" t="s">
        <v>478</v>
      </c>
      <c r="K128" s="215" t="s">
        <v>477</v>
      </c>
      <c r="L128" s="217" t="s">
        <v>403</v>
      </c>
      <c r="M128" s="1"/>
      <c r="N128" s="156" t="s">
        <v>524</v>
      </c>
      <c r="O128" s="103" t="s">
        <v>410</v>
      </c>
      <c r="P128" s="219" t="s">
        <v>415</v>
      </c>
      <c r="Q128" s="220" t="s">
        <v>412</v>
      </c>
      <c r="R128" s="103" t="s">
        <v>411</v>
      </c>
      <c r="S128" s="103" t="s">
        <v>413</v>
      </c>
      <c r="T128" s="220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54"/>
      <c r="J129" s="104"/>
      <c r="K129" s="216"/>
      <c r="L129" s="218"/>
      <c r="M129" s="1"/>
      <c r="N129" s="154"/>
      <c r="O129" s="104"/>
      <c r="P129" s="216"/>
      <c r="Q129" s="218"/>
      <c r="R129" s="104"/>
      <c r="S129" s="104"/>
      <c r="T129" s="218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55"/>
      <c r="J130" s="105"/>
      <c r="K130" s="216"/>
      <c r="L130" s="218"/>
      <c r="M130" s="1"/>
      <c r="N130" s="155"/>
      <c r="O130" s="105"/>
      <c r="P130" s="216"/>
      <c r="Q130" s="218"/>
      <c r="R130" s="105"/>
      <c r="S130" s="105"/>
      <c r="T130" s="218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1">IF(C38="Convegno Scientifico",1,0)</f>
        <v>0</v>
      </c>
      <c r="K132" s="24">
        <f t="shared" ref="K132:K135" si="32">IF(C38="Seminario",1,0)</f>
        <v>0</v>
      </c>
      <c r="L132" s="24">
        <f t="shared" ref="L132:L135" si="33">IF(F38="Sì",1,0)</f>
        <v>0</v>
      </c>
      <c r="M132" s="1"/>
      <c r="N132" s="25" t="s">
        <v>495</v>
      </c>
      <c r="O132" s="24">
        <f t="shared" ref="O132:O135" si="34">IF(D38="Membro del Comitato Scientifico",1,0)</f>
        <v>0</v>
      </c>
      <c r="P132" s="24">
        <f t="shared" ref="P132:P135" si="35">IF(D38="Membro del Comitato Organizzatore",1,0)</f>
        <v>0</v>
      </c>
      <c r="Q132" s="24">
        <f t="shared" ref="Q132:Q135" si="36">IF(D38="Relatore Invitato",1,0)</f>
        <v>0</v>
      </c>
      <c r="R132" s="24">
        <f t="shared" ref="R132:R135" si="37">IF(D38="Relatore",1,0)</f>
        <v>0</v>
      </c>
      <c r="S132" s="24">
        <f t="shared" ref="S132:S135" si="38">IF(D38="Chair",1,0)</f>
        <v>0</v>
      </c>
      <c r="T132" s="24">
        <f t="shared" ref="T132:T135" si="39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1"/>
        <v>0</v>
      </c>
      <c r="K133" s="24">
        <f t="shared" si="32"/>
        <v>0</v>
      </c>
      <c r="L133" s="24">
        <f t="shared" si="33"/>
        <v>0</v>
      </c>
      <c r="M133" s="1"/>
      <c r="N133" s="25" t="s">
        <v>496</v>
      </c>
      <c r="O133" s="24">
        <f t="shared" si="34"/>
        <v>0</v>
      </c>
      <c r="P133" s="24">
        <f t="shared" si="35"/>
        <v>0</v>
      </c>
      <c r="Q133" s="24">
        <f t="shared" si="36"/>
        <v>0</v>
      </c>
      <c r="R133" s="24">
        <f t="shared" si="37"/>
        <v>0</v>
      </c>
      <c r="S133" s="24">
        <f t="shared" si="38"/>
        <v>0</v>
      </c>
      <c r="T133" s="24">
        <f t="shared" si="39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1"/>
        <v>0</v>
      </c>
      <c r="K134" s="24">
        <f t="shared" si="32"/>
        <v>0</v>
      </c>
      <c r="L134" s="24">
        <f t="shared" si="33"/>
        <v>0</v>
      </c>
      <c r="M134" s="1"/>
      <c r="N134" s="25" t="s">
        <v>497</v>
      </c>
      <c r="O134" s="24">
        <f t="shared" si="34"/>
        <v>0</v>
      </c>
      <c r="P134" s="24">
        <f t="shared" si="35"/>
        <v>0</v>
      </c>
      <c r="Q134" s="24">
        <f t="shared" si="36"/>
        <v>0</v>
      </c>
      <c r="R134" s="24">
        <f t="shared" si="37"/>
        <v>0</v>
      </c>
      <c r="S134" s="24">
        <f t="shared" si="38"/>
        <v>0</v>
      </c>
      <c r="T134" s="24">
        <f t="shared" si="39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1"/>
        <v>0</v>
      </c>
      <c r="K135" s="24">
        <f t="shared" si="32"/>
        <v>0</v>
      </c>
      <c r="L135" s="24">
        <f t="shared" si="33"/>
        <v>0</v>
      </c>
      <c r="M135" s="1"/>
      <c r="N135" s="25" t="s">
        <v>498</v>
      </c>
      <c r="O135" s="24">
        <f t="shared" si="34"/>
        <v>0</v>
      </c>
      <c r="P135" s="24">
        <f t="shared" si="35"/>
        <v>0</v>
      </c>
      <c r="Q135" s="24">
        <f t="shared" si="36"/>
        <v>0</v>
      </c>
      <c r="R135" s="24">
        <f t="shared" si="37"/>
        <v>0</v>
      </c>
      <c r="S135" s="24">
        <f t="shared" si="38"/>
        <v>0</v>
      </c>
      <c r="T135" s="24">
        <f t="shared" si="39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0">SUM(O131:O135)</f>
        <v>0</v>
      </c>
      <c r="P136" s="26">
        <f t="shared" si="40"/>
        <v>0</v>
      </c>
      <c r="Q136" s="26">
        <f t="shared" si="40"/>
        <v>0</v>
      </c>
      <c r="R136" s="26">
        <f t="shared" si="40"/>
        <v>0</v>
      </c>
      <c r="S136" s="26">
        <f t="shared" si="40"/>
        <v>0</v>
      </c>
      <c r="T136" s="26">
        <f t="shared" si="40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116" t="s">
        <v>400</v>
      </c>
      <c r="K140" s="127" t="s">
        <v>544</v>
      </c>
      <c r="L140" s="127" t="s">
        <v>548</v>
      </c>
      <c r="M140" s="127" t="s">
        <v>545</v>
      </c>
      <c r="N140" s="127" t="s">
        <v>546</v>
      </c>
      <c r="O140" s="127" t="s">
        <v>547</v>
      </c>
      <c r="P140" s="116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17"/>
      <c r="K141" s="117"/>
      <c r="L141" s="117"/>
      <c r="M141" s="117"/>
      <c r="N141" s="117"/>
      <c r="O141" s="117"/>
      <c r="P141" s="117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18"/>
      <c r="K142" s="118"/>
      <c r="L142" s="118"/>
      <c r="M142" s="118"/>
      <c r="N142" s="118"/>
      <c r="O142" s="118"/>
      <c r="P142" s="118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Progresso e innovazione tecnologica",1,0)</f>
        <v>0</v>
      </c>
      <c r="M143" s="24">
        <f>IF(G37="IV - Culture e società in trasformazione",1,0)</f>
        <v>0</v>
      </c>
      <c r="N143" s="24">
        <f>IF(G37="V - Imprese, mercati e PA",1,0)</f>
        <v>0</v>
      </c>
      <c r="O143" s="24">
        <f>IF(G37="VI -  Sviluppo sostenibile",1,0)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1">IF(G38="I - Diritti umani",1,0)</f>
        <v>0</v>
      </c>
      <c r="K144" s="24">
        <f t="shared" ref="K144:K147" si="42">IF(G38="II - Salute, sicurezza e benessere",1,0)</f>
        <v>0</v>
      </c>
      <c r="L144" s="24">
        <f t="shared" ref="L144:L147" si="43">IF(G38="III - Progresso e innovazione tecnologica",1,0)</f>
        <v>0</v>
      </c>
      <c r="M144" s="24">
        <f t="shared" ref="M144:M147" si="44">IF(G38="IV - Culture e società in trasformazione",1,0)</f>
        <v>0</v>
      </c>
      <c r="N144" s="24">
        <f t="shared" ref="N144:N146" si="45">IF(G38="V - Imprese, mercati e PA",1,0)</f>
        <v>0</v>
      </c>
      <c r="O144" s="24">
        <f t="shared" ref="O144:O147" si="46">IF(G38="VI -  Sviluppo sostenibile",1,0)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1"/>
        <v>0</v>
      </c>
      <c r="K145" s="24">
        <f t="shared" si="42"/>
        <v>0</v>
      </c>
      <c r="L145" s="24">
        <f t="shared" si="43"/>
        <v>0</v>
      </c>
      <c r="M145" s="24">
        <f t="shared" si="44"/>
        <v>0</v>
      </c>
      <c r="N145" s="24">
        <f t="shared" si="45"/>
        <v>0</v>
      </c>
      <c r="O145" s="24">
        <f t="shared" si="46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1"/>
        <v>0</v>
      </c>
      <c r="K146" s="24">
        <f t="shared" si="42"/>
        <v>0</v>
      </c>
      <c r="L146" s="24">
        <f t="shared" si="43"/>
        <v>0</v>
      </c>
      <c r="M146" s="24">
        <f t="shared" si="44"/>
        <v>0</v>
      </c>
      <c r="N146" s="24">
        <f t="shared" si="45"/>
        <v>0</v>
      </c>
      <c r="O146" s="24">
        <f t="shared" si="46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1"/>
        <v>0</v>
      </c>
      <c r="K147" s="24">
        <f t="shared" si="42"/>
        <v>0</v>
      </c>
      <c r="L147" s="24">
        <f t="shared" si="43"/>
        <v>0</v>
      </c>
      <c r="M147" s="24">
        <f t="shared" si="44"/>
        <v>0</v>
      </c>
      <c r="N147" s="24">
        <f>IF(G41="V - Imprese, mercati e PA",1,0)</f>
        <v>0</v>
      </c>
      <c r="O147" s="24">
        <f t="shared" si="46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47">SUM(K143:K147)</f>
        <v>0</v>
      </c>
      <c r="L148" s="26">
        <f>SUM(L143:L147)</f>
        <v>0</v>
      </c>
      <c r="M148" s="26">
        <f t="shared" si="47"/>
        <v>0</v>
      </c>
      <c r="N148" s="26">
        <f t="shared" si="47"/>
        <v>0</v>
      </c>
      <c r="O148" s="26">
        <f t="shared" si="47"/>
        <v>0</v>
      </c>
      <c r="P148" s="26">
        <f t="shared" si="47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48" t="s">
        <v>487</v>
      </c>
      <c r="J151" s="133" t="s">
        <v>511</v>
      </c>
      <c r="K151" s="215" t="s">
        <v>422</v>
      </c>
      <c r="L151" s="215" t="s">
        <v>423</v>
      </c>
      <c r="M151" s="215" t="s">
        <v>424</v>
      </c>
      <c r="N151" s="215" t="s">
        <v>510</v>
      </c>
      <c r="O151" s="215" t="s">
        <v>425</v>
      </c>
      <c r="P151" s="215" t="s">
        <v>449</v>
      </c>
      <c r="Q151" s="215" t="s">
        <v>481</v>
      </c>
      <c r="R151" s="1"/>
      <c r="S151" s="142" t="s">
        <v>529</v>
      </c>
      <c r="T151" s="103" t="s">
        <v>426</v>
      </c>
      <c r="U151" s="219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49"/>
      <c r="J152" s="104"/>
      <c r="K152" s="216"/>
      <c r="L152" s="216"/>
      <c r="M152" s="216"/>
      <c r="N152" s="216"/>
      <c r="O152" s="216"/>
      <c r="P152" s="216"/>
      <c r="Q152" s="216"/>
      <c r="R152" s="1"/>
      <c r="S152" s="143"/>
      <c r="T152" s="104"/>
      <c r="U152" s="216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50"/>
      <c r="J153" s="105"/>
      <c r="K153" s="216"/>
      <c r="L153" s="216"/>
      <c r="M153" s="216"/>
      <c r="N153" s="216"/>
      <c r="O153" s="216"/>
      <c r="P153" s="216"/>
      <c r="Q153" s="216"/>
      <c r="R153" s="1"/>
      <c r="S153" s="144"/>
      <c r="T153" s="105"/>
      <c r="U153" s="216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48">IF(C46="Fondi di Ateneo",1,0)</f>
        <v>0</v>
      </c>
      <c r="K155" s="24">
        <f t="shared" ref="K155:K163" si="49">IF(C46="Fondi pubblici europei",1,0)</f>
        <v>0</v>
      </c>
      <c r="L155" s="24">
        <f t="shared" ref="L155:L163" si="50">IF(C46="Fondi pubblici nazionali",1,0)</f>
        <v>0</v>
      </c>
      <c r="M155" s="24">
        <f t="shared" ref="M155:M163" si="51">IF(C46="Fondi pubblici regionali",1,0)</f>
        <v>0</v>
      </c>
      <c r="N155" s="27">
        <f t="shared" ref="N155:N163" si="52">IF(C46="Altri fondi pubblici",1,0)</f>
        <v>0</v>
      </c>
      <c r="O155" s="27">
        <f t="shared" ref="O155:O163" si="53">IF(C46="Fondi privati",1,0)</f>
        <v>0</v>
      </c>
      <c r="P155" s="27">
        <f t="shared" ref="P155:P163" si="54">IF(C46="Presentati ma non finanziati",1,0)</f>
        <v>0</v>
      </c>
      <c r="Q155" s="24">
        <f t="shared" ref="Q155:Q163" si="55">IF(C46="Finanziamento non previsto",1,0)</f>
        <v>0</v>
      </c>
      <c r="R155" s="1"/>
      <c r="S155" s="25" t="s">
        <v>495</v>
      </c>
      <c r="T155" s="24">
        <f t="shared" ref="T155:T163" si="56">IF(H46="Capofila",1,0)</f>
        <v>0</v>
      </c>
      <c r="U155" s="24">
        <f t="shared" ref="U155:U163" si="57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48"/>
        <v>0</v>
      </c>
      <c r="K156" s="24">
        <f t="shared" si="49"/>
        <v>0</v>
      </c>
      <c r="L156" s="24">
        <f t="shared" si="50"/>
        <v>0</v>
      </c>
      <c r="M156" s="24">
        <f t="shared" si="51"/>
        <v>0</v>
      </c>
      <c r="N156" s="27">
        <f t="shared" si="52"/>
        <v>0</v>
      </c>
      <c r="O156" s="27">
        <f t="shared" si="53"/>
        <v>0</v>
      </c>
      <c r="P156" s="27">
        <f t="shared" si="54"/>
        <v>0</v>
      </c>
      <c r="Q156" s="24">
        <f t="shared" si="55"/>
        <v>0</v>
      </c>
      <c r="R156" s="1"/>
      <c r="S156" s="25" t="s">
        <v>496</v>
      </c>
      <c r="T156" s="24">
        <f t="shared" si="56"/>
        <v>0</v>
      </c>
      <c r="U156" s="24">
        <f t="shared" si="57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48"/>
        <v>0</v>
      </c>
      <c r="K157" s="24">
        <f t="shared" si="49"/>
        <v>0</v>
      </c>
      <c r="L157" s="24">
        <f t="shared" si="50"/>
        <v>0</v>
      </c>
      <c r="M157" s="24">
        <f t="shared" si="51"/>
        <v>0</v>
      </c>
      <c r="N157" s="27">
        <f t="shared" si="52"/>
        <v>0</v>
      </c>
      <c r="O157" s="27">
        <f t="shared" si="53"/>
        <v>0</v>
      </c>
      <c r="P157" s="27">
        <f t="shared" si="54"/>
        <v>0</v>
      </c>
      <c r="Q157" s="24">
        <f t="shared" si="55"/>
        <v>0</v>
      </c>
      <c r="R157" s="1"/>
      <c r="S157" s="25" t="s">
        <v>497</v>
      </c>
      <c r="T157" s="24">
        <f t="shared" si="56"/>
        <v>0</v>
      </c>
      <c r="U157" s="24">
        <f t="shared" si="57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48"/>
        <v>0</v>
      </c>
      <c r="K158" s="24">
        <f t="shared" si="49"/>
        <v>0</v>
      </c>
      <c r="L158" s="24">
        <f t="shared" si="50"/>
        <v>0</v>
      </c>
      <c r="M158" s="24">
        <f t="shared" si="51"/>
        <v>0</v>
      </c>
      <c r="N158" s="27">
        <f t="shared" si="52"/>
        <v>0</v>
      </c>
      <c r="O158" s="27">
        <f t="shared" si="53"/>
        <v>0</v>
      </c>
      <c r="P158" s="27">
        <f t="shared" si="54"/>
        <v>0</v>
      </c>
      <c r="Q158" s="24">
        <f t="shared" si="55"/>
        <v>0</v>
      </c>
      <c r="R158" s="1"/>
      <c r="S158" s="25" t="s">
        <v>498</v>
      </c>
      <c r="T158" s="24">
        <f t="shared" si="56"/>
        <v>0</v>
      </c>
      <c r="U158" s="24">
        <f t="shared" si="57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48"/>
        <v>0</v>
      </c>
      <c r="K159" s="24">
        <f t="shared" si="49"/>
        <v>0</v>
      </c>
      <c r="L159" s="24">
        <f t="shared" si="50"/>
        <v>0</v>
      </c>
      <c r="M159" s="24">
        <f t="shared" si="51"/>
        <v>0</v>
      </c>
      <c r="N159" s="27">
        <f t="shared" si="52"/>
        <v>0</v>
      </c>
      <c r="O159" s="27">
        <f t="shared" si="53"/>
        <v>0</v>
      </c>
      <c r="P159" s="27">
        <f t="shared" si="54"/>
        <v>0</v>
      </c>
      <c r="Q159" s="24">
        <f t="shared" si="55"/>
        <v>0</v>
      </c>
      <c r="R159" s="1"/>
      <c r="S159" s="25" t="s">
        <v>499</v>
      </c>
      <c r="T159" s="24">
        <f t="shared" si="56"/>
        <v>0</v>
      </c>
      <c r="U159" s="24">
        <f t="shared" si="57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48"/>
        <v>0</v>
      </c>
      <c r="K160" s="24">
        <f t="shared" si="49"/>
        <v>0</v>
      </c>
      <c r="L160" s="24">
        <f t="shared" si="50"/>
        <v>0</v>
      </c>
      <c r="M160" s="24">
        <f t="shared" si="51"/>
        <v>0</v>
      </c>
      <c r="N160" s="27">
        <f t="shared" si="52"/>
        <v>0</v>
      </c>
      <c r="O160" s="27">
        <f t="shared" si="53"/>
        <v>0</v>
      </c>
      <c r="P160" s="27">
        <f t="shared" si="54"/>
        <v>0</v>
      </c>
      <c r="Q160" s="24">
        <f t="shared" si="55"/>
        <v>0</v>
      </c>
      <c r="R160" s="1"/>
      <c r="S160" s="25" t="s">
        <v>500</v>
      </c>
      <c r="T160" s="24">
        <f t="shared" si="56"/>
        <v>0</v>
      </c>
      <c r="U160" s="24">
        <f t="shared" si="57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48"/>
        <v>0</v>
      </c>
      <c r="K161" s="24">
        <f t="shared" si="49"/>
        <v>0</v>
      </c>
      <c r="L161" s="24">
        <f t="shared" si="50"/>
        <v>0</v>
      </c>
      <c r="M161" s="24">
        <f t="shared" si="51"/>
        <v>0</v>
      </c>
      <c r="N161" s="27">
        <f t="shared" si="52"/>
        <v>0</v>
      </c>
      <c r="O161" s="27">
        <f t="shared" si="53"/>
        <v>0</v>
      </c>
      <c r="P161" s="27">
        <f t="shared" si="54"/>
        <v>0</v>
      </c>
      <c r="Q161" s="24">
        <f t="shared" si="55"/>
        <v>0</v>
      </c>
      <c r="R161" s="1"/>
      <c r="S161" s="25" t="s">
        <v>501</v>
      </c>
      <c r="T161" s="24">
        <f t="shared" si="56"/>
        <v>0</v>
      </c>
      <c r="U161" s="24">
        <f t="shared" si="57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48"/>
        <v>0</v>
      </c>
      <c r="K162" s="24">
        <f t="shared" si="49"/>
        <v>0</v>
      </c>
      <c r="L162" s="24">
        <f t="shared" si="50"/>
        <v>0</v>
      </c>
      <c r="M162" s="24">
        <f t="shared" si="51"/>
        <v>0</v>
      </c>
      <c r="N162" s="27">
        <f t="shared" si="52"/>
        <v>0</v>
      </c>
      <c r="O162" s="27">
        <f t="shared" si="53"/>
        <v>0</v>
      </c>
      <c r="P162" s="27">
        <f t="shared" si="54"/>
        <v>0</v>
      </c>
      <c r="Q162" s="24">
        <f t="shared" si="55"/>
        <v>0</v>
      </c>
      <c r="R162" s="1"/>
      <c r="S162" s="25" t="s">
        <v>502</v>
      </c>
      <c r="T162" s="24">
        <f t="shared" si="56"/>
        <v>0</v>
      </c>
      <c r="U162" s="24">
        <f t="shared" si="57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48"/>
        <v>0</v>
      </c>
      <c r="K163" s="24">
        <f t="shared" si="49"/>
        <v>0</v>
      </c>
      <c r="L163" s="24">
        <f t="shared" si="50"/>
        <v>0</v>
      </c>
      <c r="M163" s="24">
        <f t="shared" si="51"/>
        <v>0</v>
      </c>
      <c r="N163" s="27">
        <f t="shared" si="52"/>
        <v>0</v>
      </c>
      <c r="O163" s="27">
        <f t="shared" si="53"/>
        <v>0</v>
      </c>
      <c r="P163" s="27">
        <f t="shared" si="54"/>
        <v>0</v>
      </c>
      <c r="Q163" s="24">
        <f t="shared" si="55"/>
        <v>0</v>
      </c>
      <c r="R163" s="1"/>
      <c r="S163" s="25" t="s">
        <v>503</v>
      </c>
      <c r="T163" s="24">
        <f t="shared" si="56"/>
        <v>0</v>
      </c>
      <c r="U163" s="24">
        <f t="shared" si="57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58">SUM(K154:K163)</f>
        <v>0</v>
      </c>
      <c r="L164" s="26">
        <f t="shared" si="58"/>
        <v>0</v>
      </c>
      <c r="M164" s="26">
        <f t="shared" si="58"/>
        <v>0</v>
      </c>
      <c r="N164" s="26">
        <f t="shared" si="58"/>
        <v>0</v>
      </c>
      <c r="O164" s="26">
        <f t="shared" si="58"/>
        <v>0</v>
      </c>
      <c r="P164" s="26">
        <f t="shared" si="58"/>
        <v>0</v>
      </c>
      <c r="Q164" s="26">
        <f t="shared" si="58"/>
        <v>0</v>
      </c>
      <c r="R164" s="1"/>
      <c r="S164" s="36" t="s">
        <v>506</v>
      </c>
      <c r="T164" s="36">
        <f>SUM(T154:T163)</f>
        <v>0</v>
      </c>
      <c r="U164" s="36">
        <f t="shared" ref="U164" si="59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45" t="s">
        <v>512</v>
      </c>
      <c r="J168" s="116" t="s">
        <v>400</v>
      </c>
      <c r="K168" s="127" t="s">
        <v>544</v>
      </c>
      <c r="L168" s="127" t="s">
        <v>548</v>
      </c>
      <c r="M168" s="127" t="s">
        <v>545</v>
      </c>
      <c r="N168" s="127" t="s">
        <v>546</v>
      </c>
      <c r="O168" s="127" t="s">
        <v>547</v>
      </c>
      <c r="P168" s="116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46"/>
      <c r="J169" s="117"/>
      <c r="K169" s="117"/>
      <c r="L169" s="117"/>
      <c r="M169" s="117"/>
      <c r="N169" s="117"/>
      <c r="O169" s="117"/>
      <c r="P169" s="117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47"/>
      <c r="J170" s="118"/>
      <c r="K170" s="118"/>
      <c r="L170" s="118"/>
      <c r="M170" s="118"/>
      <c r="N170" s="118"/>
      <c r="O170" s="118"/>
      <c r="P170" s="118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0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1">IF(L46="I - Diritti umani",1,0)</f>
        <v>0</v>
      </c>
      <c r="K172" s="24">
        <f t="shared" ref="K172:K180" si="62">IF(L46="II - Sviluppo sostenibile",1,0)</f>
        <v>0</v>
      </c>
      <c r="L172" s="24">
        <f t="shared" ref="L172:L180" si="63">IF(L46="III - Salute, sicurezza e benessere",1,0)</f>
        <v>0</v>
      </c>
      <c r="M172" s="24">
        <f t="shared" ref="M172:M180" si="64">IF(L46="IV - Progresso e innovazione tecnologica",1,0)</f>
        <v>0</v>
      </c>
      <c r="N172" s="24">
        <f t="shared" ref="N172:N180" si="65">IF(L46="V - Culture e società in trasformazione",1,0)</f>
        <v>0</v>
      </c>
      <c r="O172" s="24">
        <f t="shared" ref="O172:O180" si="66">IF(L46="VI -  Economia, impresa, mercati e PA",1,0)</f>
        <v>0</v>
      </c>
      <c r="P172" s="24">
        <f t="shared" si="60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1"/>
        <v>0</v>
      </c>
      <c r="K173" s="24">
        <f t="shared" si="62"/>
        <v>0</v>
      </c>
      <c r="L173" s="24">
        <f t="shared" si="63"/>
        <v>0</v>
      </c>
      <c r="M173" s="24">
        <f t="shared" si="64"/>
        <v>0</v>
      </c>
      <c r="N173" s="24">
        <f t="shared" si="65"/>
        <v>0</v>
      </c>
      <c r="O173" s="24">
        <f t="shared" si="66"/>
        <v>0</v>
      </c>
      <c r="P173" s="24">
        <f t="shared" si="60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1"/>
        <v>0</v>
      </c>
      <c r="K174" s="24">
        <f t="shared" si="62"/>
        <v>0</v>
      </c>
      <c r="L174" s="24">
        <f t="shared" si="63"/>
        <v>0</v>
      </c>
      <c r="M174" s="24">
        <f t="shared" si="64"/>
        <v>0</v>
      </c>
      <c r="N174" s="24">
        <f t="shared" si="65"/>
        <v>0</v>
      </c>
      <c r="O174" s="24">
        <f t="shared" si="66"/>
        <v>0</v>
      </c>
      <c r="P174" s="24">
        <f t="shared" si="60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1"/>
        <v>0</v>
      </c>
      <c r="K175" s="24">
        <f t="shared" si="62"/>
        <v>0</v>
      </c>
      <c r="L175" s="24">
        <f t="shared" si="63"/>
        <v>0</v>
      </c>
      <c r="M175" s="24">
        <f t="shared" si="64"/>
        <v>0</v>
      </c>
      <c r="N175" s="24">
        <f t="shared" si="65"/>
        <v>0</v>
      </c>
      <c r="O175" s="24">
        <f t="shared" si="66"/>
        <v>0</v>
      </c>
      <c r="P175" s="24">
        <f t="shared" si="60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1"/>
        <v>0</v>
      </c>
      <c r="K176" s="24">
        <f t="shared" si="62"/>
        <v>0</v>
      </c>
      <c r="L176" s="24">
        <f t="shared" si="63"/>
        <v>0</v>
      </c>
      <c r="M176" s="24">
        <f t="shared" si="64"/>
        <v>0</v>
      </c>
      <c r="N176" s="24">
        <f t="shared" si="65"/>
        <v>0</v>
      </c>
      <c r="O176" s="24">
        <f t="shared" si="66"/>
        <v>0</v>
      </c>
      <c r="P176" s="24">
        <f t="shared" si="60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1"/>
        <v>0</v>
      </c>
      <c r="K177" s="24">
        <f t="shared" si="62"/>
        <v>0</v>
      </c>
      <c r="L177" s="24">
        <f t="shared" si="63"/>
        <v>0</v>
      </c>
      <c r="M177" s="24">
        <f t="shared" si="64"/>
        <v>0</v>
      </c>
      <c r="N177" s="24">
        <f t="shared" si="65"/>
        <v>0</v>
      </c>
      <c r="O177" s="24">
        <f t="shared" si="66"/>
        <v>0</v>
      </c>
      <c r="P177" s="24">
        <f t="shared" si="60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1"/>
        <v>0</v>
      </c>
      <c r="K178" s="24">
        <f t="shared" si="62"/>
        <v>0</v>
      </c>
      <c r="L178" s="24">
        <f t="shared" si="63"/>
        <v>0</v>
      </c>
      <c r="M178" s="24">
        <f t="shared" si="64"/>
        <v>0</v>
      </c>
      <c r="N178" s="24">
        <f t="shared" si="65"/>
        <v>0</v>
      </c>
      <c r="O178" s="24">
        <f t="shared" si="66"/>
        <v>0</v>
      </c>
      <c r="P178" s="24">
        <f t="shared" si="60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1"/>
        <v>0</v>
      </c>
      <c r="K179" s="24">
        <f t="shared" si="62"/>
        <v>0</v>
      </c>
      <c r="L179" s="24">
        <f t="shared" si="63"/>
        <v>0</v>
      </c>
      <c r="M179" s="24">
        <f t="shared" si="64"/>
        <v>0</v>
      </c>
      <c r="N179" s="24">
        <f t="shared" si="65"/>
        <v>0</v>
      </c>
      <c r="O179" s="24">
        <f t="shared" si="66"/>
        <v>0</v>
      </c>
      <c r="P179" s="24">
        <f t="shared" si="60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2"/>
        <v>0</v>
      </c>
      <c r="L180" s="24">
        <f t="shared" si="63"/>
        <v>0</v>
      </c>
      <c r="M180" s="24">
        <f t="shared" si="64"/>
        <v>0</v>
      </c>
      <c r="N180" s="24">
        <f t="shared" si="65"/>
        <v>0</v>
      </c>
      <c r="O180" s="24">
        <f t="shared" si="66"/>
        <v>0</v>
      </c>
      <c r="P180" s="24">
        <f t="shared" si="60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67">SUM(K171:K180)</f>
        <v>0</v>
      </c>
      <c r="L181" s="26">
        <f t="shared" si="67"/>
        <v>0</v>
      </c>
      <c r="M181" s="26">
        <f t="shared" si="67"/>
        <v>0</v>
      </c>
      <c r="N181" s="26">
        <f t="shared" si="67"/>
        <v>0</v>
      </c>
      <c r="O181" s="26">
        <f t="shared" si="67"/>
        <v>0</v>
      </c>
      <c r="P181" s="26">
        <f t="shared" si="67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19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2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222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30" t="s">
        <v>491</v>
      </c>
      <c r="J187" s="133" t="s">
        <v>443</v>
      </c>
      <c r="K187" s="215" t="s">
        <v>444</v>
      </c>
      <c r="L187" s="217" t="s">
        <v>445</v>
      </c>
      <c r="M187" s="217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223"/>
      <c r="J188" s="104"/>
      <c r="K188" s="216"/>
      <c r="L188" s="218"/>
      <c r="M188" s="218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224"/>
      <c r="J189" s="105"/>
      <c r="K189" s="216"/>
      <c r="L189" s="218"/>
      <c r="M189" s="218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116" t="s">
        <v>400</v>
      </c>
      <c r="K199" s="127" t="s">
        <v>544</v>
      </c>
      <c r="L199" s="127" t="s">
        <v>548</v>
      </c>
      <c r="M199" s="127" t="s">
        <v>545</v>
      </c>
      <c r="N199" s="127" t="s">
        <v>546</v>
      </c>
      <c r="O199" s="127" t="s">
        <v>547</v>
      </c>
      <c r="P199" s="116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84"/>
      <c r="J200" s="117"/>
      <c r="K200" s="117"/>
      <c r="L200" s="117"/>
      <c r="M200" s="117"/>
      <c r="N200" s="117"/>
      <c r="O200" s="117"/>
      <c r="P200" s="117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85"/>
      <c r="J201" s="118"/>
      <c r="K201" s="118"/>
      <c r="L201" s="118"/>
      <c r="M201" s="118"/>
      <c r="N201" s="118"/>
      <c r="O201" s="118"/>
      <c r="P201" s="118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Salute, sicurezza e benessere",1,0)</f>
        <v>0</v>
      </c>
      <c r="L202" s="24">
        <f>IF(G80="III - Progresso e innovazione tecnologica",1,0)</f>
        <v>0</v>
      </c>
      <c r="M202" s="24">
        <f>IF(G80="IV - Culture e società in trasformazione",1,0)</f>
        <v>0</v>
      </c>
      <c r="N202" s="24">
        <f>IF(G80="V - Imprese, mercati e PA",1,0)</f>
        <v>0</v>
      </c>
      <c r="O202" s="24">
        <f>IF(G80="VI -  Sviluppo sostenibile",1,0)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68">IF(G81="I - Diritti umani",1,0)</f>
        <v>0</v>
      </c>
      <c r="K203" s="24">
        <f t="shared" ref="K203:K206" si="69">IF(G81="II - Salute, sicurezza e benessere",1,0)</f>
        <v>0</v>
      </c>
      <c r="L203" s="24">
        <f t="shared" ref="L203:L206" si="70">IF(G81="III - Progresso e innovazione tecnologica",1,0)</f>
        <v>0</v>
      </c>
      <c r="M203" s="24">
        <f t="shared" ref="M203:M206" si="71">IF(G81="IV - Culture e società in trasformazione",1,0)</f>
        <v>0</v>
      </c>
      <c r="N203" s="24">
        <f t="shared" ref="N203:N206" si="72">IF(G81="V - Imprese, mercati e PA",1,0)</f>
        <v>0</v>
      </c>
      <c r="O203" s="24">
        <f t="shared" ref="O203:O206" si="73">IF(G81="VI -  Sviluppo sostenibile",1,0)</f>
        <v>0</v>
      </c>
      <c r="P203" s="24">
        <f t="shared" ref="P203:P206" si="74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68"/>
        <v>0</v>
      </c>
      <c r="K204" s="24">
        <f t="shared" si="69"/>
        <v>0</v>
      </c>
      <c r="L204" s="24">
        <f t="shared" si="70"/>
        <v>0</v>
      </c>
      <c r="M204" s="24">
        <f t="shared" si="71"/>
        <v>0</v>
      </c>
      <c r="N204" s="24">
        <f t="shared" si="72"/>
        <v>0</v>
      </c>
      <c r="O204" s="24">
        <f t="shared" si="73"/>
        <v>0</v>
      </c>
      <c r="P204" s="24">
        <f t="shared" si="74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68"/>
        <v>0</v>
      </c>
      <c r="K205" s="24">
        <f t="shared" si="69"/>
        <v>0</v>
      </c>
      <c r="L205" s="24">
        <f t="shared" si="70"/>
        <v>0</v>
      </c>
      <c r="M205" s="24">
        <f t="shared" si="71"/>
        <v>0</v>
      </c>
      <c r="N205" s="24">
        <f t="shared" si="72"/>
        <v>0</v>
      </c>
      <c r="O205" s="24">
        <f t="shared" si="73"/>
        <v>0</v>
      </c>
      <c r="P205" s="24">
        <f t="shared" si="74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68"/>
        <v>0</v>
      </c>
      <c r="K206" s="24">
        <f t="shared" si="69"/>
        <v>0</v>
      </c>
      <c r="L206" s="24">
        <f t="shared" si="70"/>
        <v>0</v>
      </c>
      <c r="M206" s="24">
        <f t="shared" si="71"/>
        <v>0</v>
      </c>
      <c r="N206" s="24">
        <f t="shared" si="72"/>
        <v>0</v>
      </c>
      <c r="O206" s="24">
        <f t="shared" si="73"/>
        <v>0</v>
      </c>
      <c r="P206" s="24">
        <f t="shared" si="74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5">SUM(K202:K206)</f>
        <v>0</v>
      </c>
      <c r="L207" s="26">
        <f>SUM(L202:L206)</f>
        <v>0</v>
      </c>
      <c r="M207" s="26">
        <f t="shared" ref="M207:P207" si="76">SUM(M202:M206)</f>
        <v>0</v>
      </c>
      <c r="N207" s="26">
        <f t="shared" si="76"/>
        <v>0</v>
      </c>
      <c r="O207" s="26">
        <f t="shared" si="76"/>
        <v>0</v>
      </c>
      <c r="P207" s="26">
        <f t="shared" si="76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19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2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22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21" t="s">
        <v>489</v>
      </c>
      <c r="J213" s="103" t="s">
        <v>436</v>
      </c>
      <c r="K213" s="219" t="s">
        <v>437</v>
      </c>
      <c r="L213" s="220" t="s">
        <v>438</v>
      </c>
      <c r="M213" s="220" t="s">
        <v>521</v>
      </c>
      <c r="N213" s="220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235"/>
      <c r="J214" s="104"/>
      <c r="K214" s="216"/>
      <c r="L214" s="218"/>
      <c r="M214" s="218"/>
      <c r="N214" s="218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236"/>
      <c r="J215" s="105"/>
      <c r="K215" s="216"/>
      <c r="L215" s="218"/>
      <c r="M215" s="218"/>
      <c r="N215" s="218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77">IF(F65="Componente del Comitato Scientifico",1,0)</f>
        <v>0</v>
      </c>
      <c r="K217" s="24">
        <f t="shared" ref="K217:K220" si="78">IF(F65="Componente del Comitato di redazione",1,0)</f>
        <v>0</v>
      </c>
      <c r="L217" s="24">
        <f t="shared" ref="L217:L220" si="79">IF(F65="Direttore Scientifico",1,0)</f>
        <v>0</v>
      </c>
      <c r="M217" s="24">
        <f t="shared" ref="M217:M220" si="80">IF(F65="Componente del Comitato Direttivo",1,0)</f>
        <v>0</v>
      </c>
      <c r="N217" s="24">
        <f t="shared" ref="N217:N220" si="81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77"/>
        <v>0</v>
      </c>
      <c r="K218" s="24">
        <f t="shared" si="78"/>
        <v>0</v>
      </c>
      <c r="L218" s="24">
        <f t="shared" si="79"/>
        <v>0</v>
      </c>
      <c r="M218" s="24">
        <f t="shared" si="80"/>
        <v>0</v>
      </c>
      <c r="N218" s="24">
        <f t="shared" si="81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77"/>
        <v>0</v>
      </c>
      <c r="K219" s="24">
        <f t="shared" si="78"/>
        <v>0</v>
      </c>
      <c r="L219" s="24">
        <f t="shared" si="79"/>
        <v>0</v>
      </c>
      <c r="M219" s="24">
        <f t="shared" si="80"/>
        <v>0</v>
      </c>
      <c r="N219" s="24">
        <f t="shared" si="81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77"/>
        <v>0</v>
      </c>
      <c r="K220" s="24">
        <f t="shared" si="78"/>
        <v>0</v>
      </c>
      <c r="L220" s="24">
        <f t="shared" si="79"/>
        <v>0</v>
      </c>
      <c r="M220" s="24">
        <f t="shared" si="80"/>
        <v>0</v>
      </c>
      <c r="N220" s="24">
        <f t="shared" si="81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39" t="s">
        <v>488</v>
      </c>
      <c r="J226" s="103" t="s">
        <v>430</v>
      </c>
      <c r="K226" s="219" t="s">
        <v>431</v>
      </c>
      <c r="L226" s="220" t="s">
        <v>432</v>
      </c>
      <c r="M226" s="220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225"/>
      <c r="J227" s="104"/>
      <c r="K227" s="216"/>
      <c r="L227" s="218"/>
      <c r="M227" s="218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226"/>
      <c r="J228" s="105"/>
      <c r="K228" s="216"/>
      <c r="L228" s="218"/>
      <c r="M228" s="218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2">IF(D59="Abilitato I fascia",1,0)</f>
        <v>0</v>
      </c>
      <c r="K230" s="24">
        <f t="shared" ref="K230:K231" si="83">IF(D59="Abilitato II fascia",1,0)</f>
        <v>0</v>
      </c>
      <c r="L230" s="24">
        <f t="shared" ref="L230:L231" si="84">IF(D59="In possesso requisiti I fascia",1,0)</f>
        <v>0</v>
      </c>
      <c r="M230" s="24">
        <f t="shared" ref="M230:M231" si="85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2"/>
        <v>0</v>
      </c>
      <c r="K231" s="24">
        <f t="shared" si="83"/>
        <v>0</v>
      </c>
      <c r="L231" s="24">
        <f t="shared" si="84"/>
        <v>0</v>
      </c>
      <c r="M231" s="24">
        <f t="shared" si="85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109" t="s">
        <v>519</v>
      </c>
      <c r="J239" s="227"/>
      <c r="K239" s="230">
        <f>J124+J149+J182</f>
        <v>0</v>
      </c>
      <c r="L239" s="1"/>
      <c r="M239" s="106" t="s">
        <v>525</v>
      </c>
      <c r="N239" s="103" t="s">
        <v>526</v>
      </c>
      <c r="O239" s="103" t="s">
        <v>527</v>
      </c>
      <c r="P239" s="103" t="s">
        <v>453</v>
      </c>
      <c r="Q239" s="103" t="s">
        <v>454</v>
      </c>
      <c r="R239" s="103" t="s">
        <v>455</v>
      </c>
      <c r="S239" s="103" t="s">
        <v>456</v>
      </c>
      <c r="T239" s="103" t="s">
        <v>457</v>
      </c>
      <c r="U239" s="103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228"/>
      <c r="J240" s="228"/>
      <c r="K240" s="231"/>
      <c r="L240" s="1"/>
      <c r="M240" s="233"/>
      <c r="N240" s="237"/>
      <c r="O240" s="237"/>
      <c r="P240" s="237"/>
      <c r="Q240" s="237"/>
      <c r="R240" s="237"/>
      <c r="S240" s="237"/>
      <c r="T240" s="237"/>
      <c r="U240" s="237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228"/>
      <c r="J241" s="228"/>
      <c r="K241" s="231"/>
      <c r="L241" s="1"/>
      <c r="M241" s="234"/>
      <c r="N241" s="238"/>
      <c r="O241" s="238"/>
      <c r="P241" s="238"/>
      <c r="Q241" s="238"/>
      <c r="R241" s="238"/>
      <c r="S241" s="238"/>
      <c r="T241" s="238"/>
      <c r="U241" s="238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228"/>
      <c r="J242" s="228"/>
      <c r="K242" s="231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228"/>
      <c r="J243" s="228"/>
      <c r="K243" s="23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228"/>
      <c r="J244" s="228"/>
      <c r="K244" s="231"/>
      <c r="L244" s="1"/>
      <c r="M244" s="106" t="s">
        <v>528</v>
      </c>
      <c r="N244" s="103" t="s">
        <v>379</v>
      </c>
      <c r="O244" s="103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228"/>
      <c r="J245" s="228"/>
      <c r="K245" s="231"/>
      <c r="L245" s="1"/>
      <c r="M245" s="233"/>
      <c r="N245" s="237"/>
      <c r="O245" s="237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229"/>
      <c r="J246" s="229"/>
      <c r="K246" s="232"/>
      <c r="L246" s="1"/>
      <c r="M246" s="234"/>
      <c r="N246" s="238"/>
      <c r="O246" s="238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sheet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5:F5" name="Intervallo2"/>
    <protectedRange sqref="B7:C7" name="Intervallo3"/>
    <protectedRange sqref="H13:O25 H12:P12 B12:G25" name="Intervallo5"/>
    <protectedRange sqref="C36:G41" name="Intervallo7"/>
    <protectedRange sqref="B56:D60" name="Intervallo9"/>
    <protectedRange sqref="B70:E76" name="Intervallo11"/>
    <protectedRange sqref="D3:F4" name="Intervallo2_1"/>
  </protectedRanges>
  <mergeCells count="183"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T128:T130"/>
    <mergeCell ref="J140:J142"/>
    <mergeCell ref="K140:K142"/>
    <mergeCell ref="L140:L142"/>
    <mergeCell ref="M140:M142"/>
    <mergeCell ref="N140:N142"/>
    <mergeCell ref="O140:O142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S151:S153"/>
    <mergeCell ref="T151:T153"/>
    <mergeCell ref="S108:S110"/>
    <mergeCell ref="I124:I126"/>
    <mergeCell ref="I128:I130"/>
    <mergeCell ref="J128:J130"/>
    <mergeCell ref="K128:K130"/>
    <mergeCell ref="L128:L130"/>
    <mergeCell ref="N128:N130"/>
    <mergeCell ref="O128:O130"/>
    <mergeCell ref="P128:P130"/>
    <mergeCell ref="Q128:Q130"/>
    <mergeCell ref="R128:R130"/>
    <mergeCell ref="S128:S130"/>
    <mergeCell ref="Z89:Z91"/>
    <mergeCell ref="AA89:AA91"/>
    <mergeCell ref="AB89:AB91"/>
    <mergeCell ref="AC89:AC91"/>
    <mergeCell ref="I108:I110"/>
    <mergeCell ref="J108:J110"/>
    <mergeCell ref="K108:K110"/>
    <mergeCell ref="L108:L110"/>
    <mergeCell ref="M108:M110"/>
    <mergeCell ref="N108:N110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O108:O110"/>
    <mergeCell ref="P108:P110"/>
    <mergeCell ref="B85:E85"/>
    <mergeCell ref="I89:I91"/>
    <mergeCell ref="J89:J91"/>
    <mergeCell ref="K89:K91"/>
    <mergeCell ref="L89:L91"/>
    <mergeCell ref="M89:M91"/>
    <mergeCell ref="C79:E79"/>
    <mergeCell ref="C80:E80"/>
    <mergeCell ref="C81:E81"/>
    <mergeCell ref="C82:E82"/>
    <mergeCell ref="C83:E83"/>
    <mergeCell ref="C84:E84"/>
    <mergeCell ref="C72:E72"/>
    <mergeCell ref="C73:E73"/>
    <mergeCell ref="C74:E74"/>
    <mergeCell ref="C75:E75"/>
    <mergeCell ref="C76:E76"/>
    <mergeCell ref="B78:G78"/>
    <mergeCell ref="C66:E66"/>
    <mergeCell ref="C67:E67"/>
    <mergeCell ref="C68:E68"/>
    <mergeCell ref="B69:E69"/>
    <mergeCell ref="B70:E70"/>
    <mergeCell ref="C71:E71"/>
    <mergeCell ref="B55:E55"/>
    <mergeCell ref="B56:D56"/>
    <mergeCell ref="B62:F62"/>
    <mergeCell ref="C63:E63"/>
    <mergeCell ref="C64:E64"/>
    <mergeCell ref="C65:E65"/>
    <mergeCell ref="C49:F49"/>
    <mergeCell ref="C50:F50"/>
    <mergeCell ref="C51:F51"/>
    <mergeCell ref="C52:F52"/>
    <mergeCell ref="C53:F53"/>
    <mergeCell ref="C54:F54"/>
    <mergeCell ref="B43:L43"/>
    <mergeCell ref="C44:F44"/>
    <mergeCell ref="C45:F45"/>
    <mergeCell ref="C46:F46"/>
    <mergeCell ref="C47:F47"/>
    <mergeCell ref="C48:F48"/>
    <mergeCell ref="D37:E37"/>
    <mergeCell ref="D38:E38"/>
    <mergeCell ref="D39:E39"/>
    <mergeCell ref="D40:E40"/>
    <mergeCell ref="D41:E41"/>
    <mergeCell ref="B42:E42"/>
    <mergeCell ref="C23:E23"/>
    <mergeCell ref="C24:E24"/>
    <mergeCell ref="C25:E25"/>
    <mergeCell ref="B26:E26"/>
    <mergeCell ref="B35:G35"/>
    <mergeCell ref="D36:E36"/>
    <mergeCell ref="C17:E17"/>
    <mergeCell ref="C18:E18"/>
    <mergeCell ref="C19:E19"/>
    <mergeCell ref="C20:E20"/>
    <mergeCell ref="C21:E21"/>
    <mergeCell ref="C22:E22"/>
    <mergeCell ref="C13:E13"/>
    <mergeCell ref="C14:E14"/>
    <mergeCell ref="C15:E15"/>
    <mergeCell ref="C16:E16"/>
    <mergeCell ref="B7:C7"/>
    <mergeCell ref="B8:C8"/>
    <mergeCell ref="D8:F8"/>
    <mergeCell ref="B9:C9"/>
    <mergeCell ref="D9:F9"/>
    <mergeCell ref="B10:C10"/>
    <mergeCell ref="D10:F10"/>
    <mergeCell ref="B2:C2"/>
    <mergeCell ref="B3:C3"/>
    <mergeCell ref="D3:F3"/>
    <mergeCell ref="B4:C4"/>
    <mergeCell ref="D4:F4"/>
    <mergeCell ref="B5:C5"/>
    <mergeCell ref="D5:F5"/>
    <mergeCell ref="B11:F11"/>
    <mergeCell ref="B12:O12"/>
  </mergeCells>
  <dataValidations count="19">
    <dataValidation type="list" allowBlank="1" showInputMessage="1" showErrorMessage="1" sqref="F72:F76">
      <formula1>#REF!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8:F8">
      <formula1>$C$98:$C$112</formula1>
    </dataValidation>
    <dataValidation type="list" allowBlank="1" showErrorMessage="1" sqref="D9:F9">
      <formula1>$C$114:$C$484</formula1>
    </dataValidation>
    <dataValidation type="list" allowBlank="1" showErrorMessage="1" sqref="D10:F10">
      <formula1>$F$88:$F$90</formula1>
    </dataValidation>
    <dataValidation type="list" allowBlank="1" showErrorMessage="1" sqref="K14:N25">
      <formula1>$F$117:$F$119</formula1>
    </dataValidation>
    <dataValidation type="list" allowBlank="1" showInputMessage="1" showErrorMessage="1" sqref="F37:F41">
      <formula1>$F$117:$F$119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H45:H54">
      <formula1>$F$147:$F$149</formula1>
    </dataValidation>
    <dataValidation type="list" allowBlank="1" showErrorMessage="1" sqref="D58:D60">
      <formula1>$F$151:$F$155</formula1>
    </dataValidation>
    <dataValidation type="list" allowBlank="1" showInputMessage="1" showErrorMessage="1" sqref="F64:F68">
      <formula1>$F$157:$F$162</formula1>
    </dataValidation>
    <dataValidation type="list" allowBlank="1" showInputMessage="1" showErrorMessage="1" sqref="F80:F84">
      <formula1>$F$164:$F$168</formula1>
    </dataValidation>
    <dataValidation type="list" allowBlank="1" showErrorMessage="1" sqref="C14:E25">
      <formula1>$F$171:$F$186</formula1>
    </dataValidation>
    <dataValidation type="list" allowBlank="1" showErrorMessage="1" sqref="J14:J25">
      <formula1>$F$109:$F$116</formula1>
    </dataValidation>
    <dataValidation type="list" allowBlank="1" showInputMessage="1" showErrorMessage="1" sqref="L45:L54 G37:G41 G80:G84">
      <formula1>$F$109:$F$116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/>
  <dimension ref="A1:CA92"/>
  <sheetViews>
    <sheetView zoomScale="47" zoomScaleNormal="47" workbookViewId="0">
      <pane ySplit="1" topLeftCell="A2" activePane="bottomLeft" state="frozen"/>
      <selection activeCell="A2" sqref="A2"/>
      <selection pane="bottomLeft" activeCell="BF2" sqref="BF2"/>
    </sheetView>
  </sheetViews>
  <sheetFormatPr defaultColWidth="8.77734375" defaultRowHeight="14.4"/>
  <cols>
    <col min="1" max="1" width="63.6640625" style="90" customWidth="1"/>
    <col min="2" max="2" width="12.5546875" style="90" customWidth="1"/>
    <col min="3" max="3" width="46.44140625" style="90" customWidth="1"/>
    <col min="4" max="4" width="53" style="90" customWidth="1"/>
    <col min="5" max="5" width="57.44140625" style="90" customWidth="1"/>
    <col min="6" max="6" width="35.44140625" style="90" customWidth="1"/>
    <col min="7" max="7" width="17.5546875" style="90" customWidth="1"/>
    <col min="8" max="8" width="32.44140625" style="90" customWidth="1"/>
    <col min="9" max="9" width="32.5546875" style="90" customWidth="1"/>
    <col min="10" max="10" width="44.109375" style="90" customWidth="1"/>
    <col min="11" max="11" width="23.33203125" style="90" customWidth="1"/>
    <col min="12" max="18" width="15.21875" style="90" customWidth="1"/>
    <col min="19" max="19" width="26.21875" style="90" customWidth="1"/>
    <col min="20" max="20" width="25.33203125" style="90" customWidth="1"/>
    <col min="21" max="21" width="28.77734375" style="90" customWidth="1"/>
    <col min="22" max="22" width="25.44140625" style="90" customWidth="1"/>
    <col min="23" max="23" width="27.5546875" style="90" customWidth="1"/>
    <col min="24" max="24" width="49.109375" style="90" customWidth="1"/>
    <col min="25" max="25" width="48.88671875" style="90" customWidth="1"/>
    <col min="26" max="26" width="44.109375" style="90" customWidth="1"/>
    <col min="27" max="27" width="48.21875" style="90" customWidth="1"/>
    <col min="28" max="28" width="46" style="90" customWidth="1"/>
    <col min="29" max="30" width="44.21875" style="90" customWidth="1"/>
    <col min="31" max="31" width="42.77734375" style="90" customWidth="1"/>
    <col min="32" max="32" width="22.6640625" style="90" customWidth="1"/>
    <col min="33" max="33" width="28.77734375" style="90" customWidth="1"/>
    <col min="34" max="34" width="28.44140625" style="90" customWidth="1"/>
    <col min="35" max="35" width="70.5546875" style="90" customWidth="1"/>
    <col min="36" max="36" width="48.44140625" style="90" customWidth="1"/>
    <col min="37" max="37" width="42" style="90" customWidth="1"/>
    <col min="38" max="38" width="48.44140625" style="90" customWidth="1"/>
    <col min="39" max="39" width="54.77734375" style="90" customWidth="1"/>
    <col min="40" max="41" width="44.88671875" style="90" customWidth="1"/>
    <col min="42" max="42" width="52.77734375" style="90" customWidth="1"/>
    <col min="43" max="43" width="28.21875" style="90" customWidth="1"/>
    <col min="44" max="44" width="42.6640625" style="90" customWidth="1"/>
    <col min="45" max="45" width="39.77734375" style="90" customWidth="1"/>
    <col min="46" max="46" width="34.77734375" style="90" customWidth="1"/>
    <col min="47" max="47" width="40.109375" style="90" customWidth="1"/>
    <col min="48" max="48" width="47.44140625" style="90" customWidth="1"/>
    <col min="49" max="49" width="42.77734375" style="90" customWidth="1"/>
    <col min="50" max="50" width="29.109375" style="90" customWidth="1"/>
    <col min="51" max="51" width="61.44140625" style="90" customWidth="1"/>
    <col min="52" max="52" width="45" style="90" customWidth="1"/>
    <col min="53" max="53" width="46.6640625" style="90" customWidth="1"/>
    <col min="54" max="54" width="47.33203125" style="90" customWidth="1"/>
    <col min="55" max="55" width="44.88671875" style="90" customWidth="1"/>
    <col min="56" max="57" width="52.5546875" style="90" customWidth="1"/>
    <col min="58" max="58" width="47.44140625" style="90" customWidth="1"/>
    <col min="59" max="59" width="37.77734375" style="90" customWidth="1"/>
    <col min="60" max="60" width="38.44140625" style="90" customWidth="1"/>
    <col min="61" max="61" width="44.109375" style="90" customWidth="1"/>
    <col min="62" max="62" width="57.44140625" style="90" customWidth="1"/>
    <col min="63" max="63" width="52.5546875" style="90" customWidth="1"/>
    <col min="64" max="64" width="43.44140625" style="90" customWidth="1"/>
    <col min="65" max="65" width="54.44140625" style="90" customWidth="1"/>
    <col min="66" max="66" width="45" style="90" customWidth="1"/>
    <col min="67" max="67" width="43.109375" style="90" customWidth="1"/>
    <col min="68" max="69" width="46.5546875" style="90" customWidth="1"/>
    <col min="70" max="70" width="87.77734375" style="90" customWidth="1"/>
    <col min="71" max="71" width="40.44140625" style="90" customWidth="1"/>
    <col min="72" max="72" width="105.5546875" style="90" customWidth="1"/>
    <col min="73" max="16384" width="8.77734375" style="90"/>
  </cols>
  <sheetData>
    <row r="1" spans="1:79" s="86" customFormat="1">
      <c r="A1" s="86" t="s">
        <v>550</v>
      </c>
      <c r="B1" s="86" t="s">
        <v>551</v>
      </c>
      <c r="C1" s="87" t="s">
        <v>513</v>
      </c>
      <c r="D1" s="88" t="s">
        <v>531</v>
      </c>
      <c r="E1" s="88" t="s">
        <v>532</v>
      </c>
      <c r="F1" s="88" t="s">
        <v>533</v>
      </c>
      <c r="G1" s="88" t="s">
        <v>534</v>
      </c>
      <c r="H1" s="88" t="s">
        <v>535</v>
      </c>
      <c r="I1" s="88" t="s">
        <v>536</v>
      </c>
      <c r="J1" s="88" t="s">
        <v>537</v>
      </c>
      <c r="K1" s="88" t="s">
        <v>538</v>
      </c>
      <c r="L1" s="88" t="s">
        <v>539</v>
      </c>
      <c r="M1" s="88" t="s">
        <v>392</v>
      </c>
      <c r="N1" s="88" t="s">
        <v>393</v>
      </c>
      <c r="O1" s="88" t="s">
        <v>394</v>
      </c>
      <c r="P1" s="88" t="s">
        <v>395</v>
      </c>
      <c r="Q1" s="88" t="s">
        <v>507</v>
      </c>
      <c r="R1" s="88" t="s">
        <v>396</v>
      </c>
      <c r="S1" s="86" t="s">
        <v>552</v>
      </c>
      <c r="T1" s="86" t="s">
        <v>553</v>
      </c>
      <c r="U1" s="86" t="s">
        <v>554</v>
      </c>
      <c r="V1" s="86" t="s">
        <v>402</v>
      </c>
      <c r="W1" s="86" t="s">
        <v>405</v>
      </c>
      <c r="X1" s="86" t="s">
        <v>555</v>
      </c>
      <c r="Y1" s="86" t="s">
        <v>556</v>
      </c>
      <c r="Z1" s="86" t="s">
        <v>557</v>
      </c>
      <c r="AA1" s="86" t="s">
        <v>558</v>
      </c>
      <c r="AB1" s="86" t="s">
        <v>559</v>
      </c>
      <c r="AC1" s="86" t="s">
        <v>560</v>
      </c>
      <c r="AD1" s="86" t="s">
        <v>561</v>
      </c>
      <c r="AE1" s="86" t="s">
        <v>562</v>
      </c>
      <c r="AF1" s="86" t="s">
        <v>478</v>
      </c>
      <c r="AG1" s="86" t="s">
        <v>477</v>
      </c>
      <c r="AH1" s="86" t="s">
        <v>563</v>
      </c>
      <c r="AI1" s="86" t="s">
        <v>564</v>
      </c>
      <c r="AJ1" s="86" t="s">
        <v>565</v>
      </c>
      <c r="AK1" s="86" t="s">
        <v>566</v>
      </c>
      <c r="AL1" s="86" t="s">
        <v>567</v>
      </c>
      <c r="AM1" s="86" t="s">
        <v>568</v>
      </c>
      <c r="AN1" s="86" t="s">
        <v>569</v>
      </c>
      <c r="AO1" s="86" t="s">
        <v>570</v>
      </c>
      <c r="AP1" s="86" t="s">
        <v>571</v>
      </c>
      <c r="AQ1" s="86" t="s">
        <v>572</v>
      </c>
      <c r="AR1" s="86" t="s">
        <v>572</v>
      </c>
      <c r="AS1" s="86" t="s">
        <v>572</v>
      </c>
      <c r="AT1" s="86" t="s">
        <v>572</v>
      </c>
      <c r="AU1" s="86" t="s">
        <v>572</v>
      </c>
      <c r="AV1" s="86" t="s">
        <v>572</v>
      </c>
      <c r="AW1" s="86" t="s">
        <v>572</v>
      </c>
      <c r="AX1" s="86" t="s">
        <v>579</v>
      </c>
      <c r="AY1" s="86" t="s">
        <v>580</v>
      </c>
      <c r="AZ1" s="86" t="s">
        <v>581</v>
      </c>
      <c r="BA1" s="86" t="s">
        <v>582</v>
      </c>
      <c r="BB1" s="86" t="s">
        <v>583</v>
      </c>
      <c r="BC1" s="86" t="s">
        <v>584</v>
      </c>
      <c r="BD1" s="86" t="s">
        <v>585</v>
      </c>
      <c r="BE1" s="86" t="s">
        <v>586</v>
      </c>
      <c r="BF1" s="86" t="s">
        <v>587</v>
      </c>
      <c r="BG1" s="86" t="s">
        <v>588</v>
      </c>
      <c r="BH1" s="86" t="s">
        <v>589</v>
      </c>
      <c r="BI1" s="86" t="s">
        <v>590</v>
      </c>
      <c r="BJ1" s="86" t="s">
        <v>591</v>
      </c>
      <c r="BK1" s="86" t="s">
        <v>592</v>
      </c>
      <c r="BL1" s="86" t="s">
        <v>593</v>
      </c>
      <c r="BM1" s="86" t="s">
        <v>594</v>
      </c>
      <c r="BN1" s="86" t="s">
        <v>595</v>
      </c>
      <c r="BO1" s="86" t="s">
        <v>596</v>
      </c>
      <c r="BP1" s="86" t="s">
        <v>597</v>
      </c>
      <c r="BQ1" s="86" t="s">
        <v>598</v>
      </c>
      <c r="BR1" s="86" t="s">
        <v>599</v>
      </c>
      <c r="BS1" s="86" t="s">
        <v>600</v>
      </c>
      <c r="BT1" s="86" t="s">
        <v>601</v>
      </c>
    </row>
    <row r="2" spans="1:79" s="100" customFormat="1">
      <c r="A2" s="101" t="s">
        <v>607</v>
      </c>
      <c r="B2" s="100" t="s">
        <v>602</v>
      </c>
      <c r="C2" s="100">
        <f>'SCHEDA MONITORAGGIO 2024'!J105</f>
        <v>0</v>
      </c>
      <c r="D2" s="101">
        <f>'SCHEDA MONITORAGGIO 2024'!J104</f>
        <v>0</v>
      </c>
      <c r="E2" s="100">
        <f>'SCHEDA MONITORAGGIO 2024'!K104</f>
        <v>0</v>
      </c>
      <c r="F2" s="100">
        <f>'SCHEDA MONITORAGGIO 2024'!L104</f>
        <v>0</v>
      </c>
      <c r="G2" s="100">
        <f>'SCHEDA MONITORAGGIO 2024'!M104</f>
        <v>0</v>
      </c>
      <c r="H2" s="100">
        <f>'SCHEDA MONITORAGGIO 2024'!N104</f>
        <v>0</v>
      </c>
      <c r="I2" s="100">
        <f>'SCHEDA MONITORAGGIO 2024'!O104</f>
        <v>0</v>
      </c>
      <c r="J2" s="100">
        <f>'SCHEDA MONITORAGGIO 2024'!P104</f>
        <v>0</v>
      </c>
      <c r="K2" s="100">
        <f>'SCHEDA MONITORAGGIO 2024'!Q104</f>
        <v>0</v>
      </c>
      <c r="L2" s="100">
        <f>'SCHEDA MONITORAGGIO 2024'!R104</f>
        <v>0</v>
      </c>
      <c r="M2" s="100">
        <f>'SCHEDA MONITORAGGIO 2024'!S104</f>
        <v>0</v>
      </c>
      <c r="N2" s="100">
        <f>'SCHEDA MONITORAGGIO 2024'!T104</f>
        <v>0</v>
      </c>
      <c r="O2" s="100">
        <f>'SCHEDA MONITORAGGIO 2024'!U104</f>
        <v>0</v>
      </c>
      <c r="P2" s="100">
        <f>'SCHEDA MONITORAGGIO 2024'!V104</f>
        <v>0</v>
      </c>
      <c r="Q2" s="100">
        <f>'SCHEDA MONITORAGGIO 2024'!W104</f>
        <v>0</v>
      </c>
      <c r="R2" s="100">
        <f>'SCHEDA MONITORAGGIO 2024'!X104</f>
        <v>0</v>
      </c>
      <c r="S2" s="100">
        <f>'SCHEDA MONITORAGGIO 2024'!Y104</f>
        <v>0</v>
      </c>
      <c r="T2" s="100">
        <f>'SCHEDA MONITORAGGIO 2024'!Z104</f>
        <v>0</v>
      </c>
      <c r="U2" s="100">
        <f>'SCHEDA MONITORAGGIO 2024'!AA104</f>
        <v>0</v>
      </c>
      <c r="V2" s="100">
        <f>'SCHEDA MONITORAGGIO 2024'!AB104</f>
        <v>0</v>
      </c>
      <c r="W2" s="100">
        <f>'SCHEDA MONITORAGGIO 2024'!AC104</f>
        <v>0</v>
      </c>
      <c r="X2" s="100">
        <f>'SCHEDA MONITORAGGIO 2024'!J124</f>
        <v>0</v>
      </c>
      <c r="Y2" s="100">
        <f>'SCHEDA MONITORAGGIO 2024'!J123</f>
        <v>0</v>
      </c>
      <c r="Z2" s="100">
        <f>'SCHEDA MONITORAGGIO 2024'!K123</f>
        <v>0</v>
      </c>
      <c r="AA2" s="100">
        <f>'SCHEDA MONITORAGGIO 2024'!L123</f>
        <v>0</v>
      </c>
      <c r="AB2" s="100">
        <f>'SCHEDA MONITORAGGIO 2024'!M123</f>
        <v>0</v>
      </c>
      <c r="AC2" s="100">
        <f>'SCHEDA MONITORAGGIO 2024'!N123</f>
        <v>0</v>
      </c>
      <c r="AD2" s="100">
        <f>'SCHEDA MONITORAGGIO 2024'!O123</f>
        <v>0</v>
      </c>
      <c r="AE2" s="100">
        <f>'SCHEDA MONITORAGGIO 2024'!J37</f>
        <v>0</v>
      </c>
      <c r="AF2" s="100">
        <f>'SCHEDA MONITORAGGIO 2024'!J36</f>
        <v>0</v>
      </c>
      <c r="AG2" s="100">
        <f>'SCHEDA MONITORAGGIO 2024'!K36</f>
        <v>0</v>
      </c>
      <c r="AH2" s="100">
        <f>'SCHEDA MONITORAGGIO 2024'!L36</f>
        <v>0</v>
      </c>
      <c r="AI2" s="100">
        <f>'SCHEDA MONITORAGGIO 2024'!J149</f>
        <v>0</v>
      </c>
      <c r="AJ2" s="100">
        <f>'SCHEDA MONITORAGGIO 2024'!J148</f>
        <v>0</v>
      </c>
      <c r="AK2" s="100">
        <f>'SCHEDA MONITORAGGIO 2024'!K148</f>
        <v>0</v>
      </c>
      <c r="AL2" s="100">
        <f>'SCHEDA MONITORAGGIO 2024'!L148</f>
        <v>0</v>
      </c>
      <c r="AM2" s="100">
        <f>'SCHEDA MONITORAGGIO 2024'!M148</f>
        <v>0</v>
      </c>
      <c r="AN2" s="100">
        <f>'SCHEDA MONITORAGGIO 2024'!N148</f>
        <v>0</v>
      </c>
      <c r="AO2" s="100">
        <f>'SCHEDA MONITORAGGIO 2024'!O148</f>
        <v>0</v>
      </c>
      <c r="AP2" s="100">
        <f>'SCHEDA MONITORAGGIO 2024'!J165</f>
        <v>0</v>
      </c>
      <c r="AQ2" s="100">
        <f>'SCHEDA MONITORAGGIO 2024'!J164</f>
        <v>0</v>
      </c>
      <c r="AR2" s="100">
        <f>'SCHEDA MONITORAGGIO 2024'!K164</f>
        <v>0</v>
      </c>
      <c r="AS2" s="100">
        <f>'SCHEDA MONITORAGGIO 2024'!L164</f>
        <v>0</v>
      </c>
      <c r="AT2" s="100">
        <f>'SCHEDA MONITORAGGIO 2024'!M164</f>
        <v>0</v>
      </c>
      <c r="AU2" s="100">
        <f>'SCHEDA MONITORAGGIO 2024'!N164</f>
        <v>0</v>
      </c>
      <c r="AV2" s="100">
        <f>'SCHEDA MONITORAGGIO 2024'!O164</f>
        <v>0</v>
      </c>
      <c r="AW2" s="100">
        <f>'SCHEDA MONITORAGGIO 2024'!P164</f>
        <v>0</v>
      </c>
      <c r="AX2" s="100">
        <f>'SCHEDA MONITORAGGIO 2024'!Q164</f>
        <v>0</v>
      </c>
      <c r="AY2" s="100">
        <f>'SCHEDA MONITORAGGIO 2024'!J182</f>
        <v>0</v>
      </c>
      <c r="AZ2" s="100">
        <f>'SCHEDA MONITORAGGIO 2024'!J181</f>
        <v>0</v>
      </c>
      <c r="BA2" s="100">
        <f>'SCHEDA MONITORAGGIO 2024'!K181</f>
        <v>0</v>
      </c>
      <c r="BB2" s="100">
        <f>'SCHEDA MONITORAGGIO 2024'!L181</f>
        <v>0</v>
      </c>
      <c r="BC2" s="100">
        <f>'SCHEDA MONITORAGGIO 2024'!M181</f>
        <v>0</v>
      </c>
      <c r="BD2" s="100">
        <f>'SCHEDA MONITORAGGIO 2024'!N181</f>
        <v>0</v>
      </c>
      <c r="BE2" s="100">
        <f>'SCHEDA MONITORAGGIO 2024'!O181</f>
        <v>0</v>
      </c>
      <c r="BF2" s="100">
        <f>'SCHEDA MONITORAGGIO 2024'!J196</f>
        <v>0</v>
      </c>
      <c r="BG2" s="100">
        <f>'SCHEDA MONITORAGGIO 2024'!J195</f>
        <v>0</v>
      </c>
      <c r="BH2" s="100">
        <f>'SCHEDA MONITORAGGIO 2024'!K195</f>
        <v>0</v>
      </c>
      <c r="BI2" s="100">
        <f>'SCHEDA MONITORAGGIO 2024'!L195</f>
        <v>0</v>
      </c>
      <c r="BJ2" s="100">
        <f>'SCHEDA MONITORAGGIO 2024'!M195</f>
        <v>0</v>
      </c>
      <c r="BK2" s="100">
        <f>'SCHEDA MONITORAGGIO 2024'!J208</f>
        <v>0</v>
      </c>
      <c r="BL2" s="100">
        <f>'SCHEDA MONITORAGGIO 2024'!J207</f>
        <v>0</v>
      </c>
      <c r="BM2" s="100">
        <f>'SCHEDA MONITORAGGIO 2024'!K207</f>
        <v>0</v>
      </c>
      <c r="BN2" s="100">
        <f>'SCHEDA MONITORAGGIO 2024'!L207</f>
        <v>0</v>
      </c>
      <c r="BO2" s="100">
        <f>'SCHEDA MONITORAGGIO 2024'!M207</f>
        <v>0</v>
      </c>
      <c r="BP2" s="100">
        <f>'SCHEDA MONITORAGGIO 2024'!N207</f>
        <v>0</v>
      </c>
      <c r="BQ2" s="100">
        <f>'SCHEDA MONITORAGGIO 2024'!O207</f>
        <v>0</v>
      </c>
      <c r="BR2" s="100">
        <f>'SCHEDA MONITORAGGIO 2024'!T164</f>
        <v>0</v>
      </c>
      <c r="BS2" s="100">
        <f>'SCHEDA MONITORAGGIO 2024'!U164</f>
        <v>0</v>
      </c>
      <c r="BT2" s="100">
        <f>'SCHEDA MONITORAGGIO 2024'!K239</f>
        <v>0</v>
      </c>
    </row>
    <row r="3" spans="1:79" s="100" customFormat="1">
      <c r="A3" s="101" t="s">
        <v>608</v>
      </c>
      <c r="B3" s="100" t="s">
        <v>602</v>
      </c>
      <c r="C3" s="100">
        <f>'SCHEDA MONITORAGGIO 2024 BIS'!J105</f>
        <v>0</v>
      </c>
      <c r="D3" s="100">
        <f>'SCHEDA MONITORAGGIO 2024 BIS'!J104</f>
        <v>0</v>
      </c>
      <c r="E3" s="100">
        <f>'SCHEDA MONITORAGGIO 2024 BIS'!K104</f>
        <v>0</v>
      </c>
      <c r="F3" s="100">
        <f>'SCHEDA MONITORAGGIO 2024 BIS'!L104</f>
        <v>0</v>
      </c>
      <c r="G3" s="100">
        <f>'SCHEDA MONITORAGGIO 2024 BIS'!M104</f>
        <v>0</v>
      </c>
      <c r="H3" s="100">
        <f>'SCHEDA MONITORAGGIO 2024 BIS'!N104</f>
        <v>0</v>
      </c>
      <c r="I3" s="100">
        <f>'SCHEDA MONITORAGGIO 2024 BIS'!O104</f>
        <v>0</v>
      </c>
      <c r="J3" s="100">
        <f>'SCHEDA MONITORAGGIO 2024 BIS'!P104</f>
        <v>0</v>
      </c>
      <c r="K3" s="100">
        <f>'SCHEDA MONITORAGGIO 2024 BIS'!Q104</f>
        <v>0</v>
      </c>
      <c r="L3" s="100">
        <f>'SCHEDA MONITORAGGIO 2024 BIS'!R104</f>
        <v>0</v>
      </c>
      <c r="M3" s="100">
        <f>'SCHEDA MONITORAGGIO 2024 BIS'!S104</f>
        <v>0</v>
      </c>
      <c r="N3" s="100">
        <f>'SCHEDA MONITORAGGIO 2024 BIS'!T104</f>
        <v>0</v>
      </c>
      <c r="O3" s="100">
        <f>'SCHEDA MONITORAGGIO 2024 BIS'!U104</f>
        <v>0</v>
      </c>
      <c r="P3" s="100">
        <f>'SCHEDA MONITORAGGIO 2024 BIS'!V104</f>
        <v>0</v>
      </c>
      <c r="Q3" s="100">
        <f>'SCHEDA MONITORAGGIO 2024 BIS'!W104</f>
        <v>0</v>
      </c>
      <c r="R3" s="100">
        <f>'SCHEDA MONITORAGGIO 2024 BIS'!X104</f>
        <v>0</v>
      </c>
      <c r="S3" s="100">
        <f>'SCHEDA MONITORAGGIO 2024 BIS'!Y104</f>
        <v>0</v>
      </c>
      <c r="T3" s="100">
        <f>'SCHEDA MONITORAGGIO 2024 BIS'!Z104</f>
        <v>0</v>
      </c>
      <c r="U3" s="100">
        <f>'SCHEDA MONITORAGGIO 2024 BIS'!AA104</f>
        <v>0</v>
      </c>
      <c r="V3" s="100">
        <f>'SCHEDA MONITORAGGIO 2024 BIS'!AB104</f>
        <v>0</v>
      </c>
      <c r="W3" s="100">
        <f>'SCHEDA MONITORAGGIO 2024 BIS'!AC104</f>
        <v>0</v>
      </c>
      <c r="X3" s="100">
        <f>'SCHEDA MONITORAGGIO 2024 BIS'!J124</f>
        <v>0</v>
      </c>
      <c r="Y3" s="100">
        <f>'SCHEDA MONITORAGGIO 2024 BIS'!J123</f>
        <v>0</v>
      </c>
      <c r="Z3" s="100">
        <f>'SCHEDA MONITORAGGIO 2024 BIS'!K123</f>
        <v>0</v>
      </c>
      <c r="AA3" s="100">
        <f>'SCHEDA MONITORAGGIO 2024 BIS'!L123</f>
        <v>0</v>
      </c>
      <c r="AB3" s="100">
        <f>'SCHEDA MONITORAGGIO 2024 BIS'!M123</f>
        <v>0</v>
      </c>
      <c r="AC3" s="100">
        <f>'SCHEDA MONITORAGGIO 2024 BIS'!N123</f>
        <v>0</v>
      </c>
      <c r="AD3" s="100">
        <f>'SCHEDA MONITORAGGIO 2024 BIS'!O123</f>
        <v>0</v>
      </c>
      <c r="AE3" s="100">
        <f>'SCHEDA MONITORAGGIO 2024 BIS'!J37</f>
        <v>0</v>
      </c>
      <c r="AF3" s="100">
        <f>'SCHEDA MONITORAGGIO 2024 BIS'!J36</f>
        <v>0</v>
      </c>
      <c r="AG3" s="100">
        <f>'SCHEDA MONITORAGGIO 2024 BIS'!K36</f>
        <v>0</v>
      </c>
      <c r="AH3" s="100">
        <f>'SCHEDA MONITORAGGIO 2024 BIS'!L36</f>
        <v>0</v>
      </c>
      <c r="AI3" s="100">
        <f>'SCHEDA MONITORAGGIO 2024 BIS'!J149</f>
        <v>0</v>
      </c>
      <c r="AJ3" s="100">
        <f>'SCHEDA MONITORAGGIO 2024 BIS'!J148</f>
        <v>0</v>
      </c>
      <c r="AK3" s="100">
        <f>'SCHEDA MONITORAGGIO 2024 BIS'!K148</f>
        <v>0</v>
      </c>
      <c r="AL3" s="100">
        <f>'SCHEDA MONITORAGGIO 2024 BIS'!L148</f>
        <v>0</v>
      </c>
      <c r="AM3" s="100">
        <f>'SCHEDA MONITORAGGIO 2024 BIS'!M148</f>
        <v>0</v>
      </c>
      <c r="AN3" s="100">
        <f>'SCHEDA MONITORAGGIO 2024 BIS'!N148</f>
        <v>0</v>
      </c>
      <c r="AO3" s="100">
        <f>'SCHEDA MONITORAGGIO 2024 BIS'!O148</f>
        <v>0</v>
      </c>
      <c r="AP3" s="100">
        <f>'SCHEDA MONITORAGGIO 2024 BIS'!J165</f>
        <v>0</v>
      </c>
      <c r="AQ3" s="100">
        <f>'SCHEDA MONITORAGGIO 2024 BIS'!J164</f>
        <v>0</v>
      </c>
      <c r="AR3" s="100">
        <f>'SCHEDA MONITORAGGIO 2024 BIS'!K164</f>
        <v>0</v>
      </c>
      <c r="AS3" s="100">
        <f>'SCHEDA MONITORAGGIO 2024 BIS'!L164</f>
        <v>0</v>
      </c>
      <c r="AT3" s="100">
        <f>'SCHEDA MONITORAGGIO 2024 BIS'!M164</f>
        <v>0</v>
      </c>
      <c r="AU3" s="100">
        <f>'SCHEDA MONITORAGGIO 2024 BIS'!N164</f>
        <v>0</v>
      </c>
      <c r="AV3" s="100">
        <f>'SCHEDA MONITORAGGIO 2024 BIS'!O164</f>
        <v>0</v>
      </c>
      <c r="AW3" s="100">
        <f>'SCHEDA MONITORAGGIO 2024 BIS'!P164</f>
        <v>0</v>
      </c>
      <c r="AX3" s="100">
        <f>'SCHEDA MONITORAGGIO 2024 BIS'!Q164</f>
        <v>0</v>
      </c>
      <c r="AY3" s="100">
        <f>'SCHEDA MONITORAGGIO 2024 BIS'!J182</f>
        <v>0</v>
      </c>
      <c r="AZ3" s="100">
        <f>'SCHEDA MONITORAGGIO 2024 BIS'!J181</f>
        <v>0</v>
      </c>
      <c r="BA3" s="100">
        <f>'SCHEDA MONITORAGGIO 2024 BIS'!K181</f>
        <v>0</v>
      </c>
      <c r="BB3" s="100">
        <f>'SCHEDA MONITORAGGIO 2024 BIS'!L181</f>
        <v>0</v>
      </c>
      <c r="BC3" s="100">
        <f>'SCHEDA MONITORAGGIO 2024 BIS'!M181</f>
        <v>0</v>
      </c>
      <c r="BD3" s="100">
        <f>'SCHEDA MONITORAGGIO 2024 BIS'!N181</f>
        <v>0</v>
      </c>
      <c r="BE3" s="100">
        <f>'SCHEDA MONITORAGGIO 2024 BIS'!O181</f>
        <v>0</v>
      </c>
      <c r="BF3" s="100">
        <f>'SCHEDA MONITORAGGIO 2024 BIS'!J196</f>
        <v>0</v>
      </c>
      <c r="BG3" s="100">
        <f>'SCHEDA MONITORAGGIO 2024 BIS'!J195</f>
        <v>0</v>
      </c>
      <c r="BH3" s="100">
        <f>'SCHEDA MONITORAGGIO 2024 BIS'!K195</f>
        <v>0</v>
      </c>
      <c r="BI3" s="100">
        <f>'SCHEDA MONITORAGGIO 2024 BIS'!L195</f>
        <v>0</v>
      </c>
      <c r="BJ3" s="100">
        <f>'SCHEDA MONITORAGGIO 2024 BIS'!M195</f>
        <v>0</v>
      </c>
      <c r="BK3" s="100">
        <f>'SCHEDA MONITORAGGIO 2024 BIS'!J208</f>
        <v>0</v>
      </c>
      <c r="BL3" s="100">
        <f>'SCHEDA MONITORAGGIO 2024 BIS'!J207</f>
        <v>0</v>
      </c>
      <c r="BM3" s="100">
        <f>'SCHEDA MONITORAGGIO 2024 BIS'!K207</f>
        <v>0</v>
      </c>
      <c r="BN3" s="100">
        <f>'SCHEDA MONITORAGGIO 2024 BIS'!L207</f>
        <v>0</v>
      </c>
      <c r="BO3" s="100">
        <f>'SCHEDA MONITORAGGIO 2024 BIS'!M207</f>
        <v>0</v>
      </c>
      <c r="BP3" s="100">
        <f>'SCHEDA MONITORAGGIO 2024 BIS'!N207</f>
        <v>0</v>
      </c>
      <c r="BQ3" s="100">
        <f>'SCHEDA MONITORAGGIO 2024 BIS'!O207</f>
        <v>0</v>
      </c>
      <c r="BR3" s="100">
        <f>'SCHEDA MONITORAGGIO 2024 BIS'!T164</f>
        <v>0</v>
      </c>
      <c r="BS3" s="100">
        <f>'SCHEDA MONITORAGGIO 2024 BIS'!U164</f>
        <v>0</v>
      </c>
      <c r="BT3" s="100">
        <f>'SCHEDA MONITORAGGIO 2024 BIS'!K239</f>
        <v>0</v>
      </c>
    </row>
    <row r="4" spans="1:79" s="100" customFormat="1">
      <c r="A4" s="101" t="s">
        <v>609</v>
      </c>
      <c r="B4" s="100" t="s">
        <v>602</v>
      </c>
      <c r="C4" s="100">
        <f>'SCHEDA MONITORAGGIO 2024 TER'!J105</f>
        <v>0</v>
      </c>
      <c r="D4" s="100">
        <f>'SCHEDA MONITORAGGIO 2024 TER'!J104</f>
        <v>0</v>
      </c>
      <c r="E4" s="100">
        <f>'SCHEDA MONITORAGGIO 2024 TER'!K104</f>
        <v>0</v>
      </c>
      <c r="F4" s="100">
        <f>'SCHEDA MONITORAGGIO 2024 TER'!L104</f>
        <v>0</v>
      </c>
      <c r="G4" s="100">
        <f>'SCHEDA MONITORAGGIO 2024 TER'!M104</f>
        <v>0</v>
      </c>
      <c r="H4" s="100">
        <f>'SCHEDA MONITORAGGIO 2024 TER'!N104</f>
        <v>0</v>
      </c>
      <c r="I4" s="100">
        <f>'SCHEDA MONITORAGGIO 2024 TER'!O104</f>
        <v>0</v>
      </c>
      <c r="J4" s="100">
        <f>'SCHEDA MONITORAGGIO 2024 TER'!P104</f>
        <v>0</v>
      </c>
      <c r="K4" s="100">
        <f>'SCHEDA MONITORAGGIO 2024 TER'!Q104</f>
        <v>0</v>
      </c>
      <c r="L4" s="100">
        <f>'SCHEDA MONITORAGGIO 2024 TER'!R104</f>
        <v>0</v>
      </c>
      <c r="M4" s="100">
        <f>'SCHEDA MONITORAGGIO 2024 TER'!S104</f>
        <v>0</v>
      </c>
      <c r="N4" s="100">
        <f>'SCHEDA MONITORAGGIO 2024 TER'!T104</f>
        <v>0</v>
      </c>
      <c r="O4" s="100">
        <f>'SCHEDA MONITORAGGIO 2024 TER'!U104</f>
        <v>0</v>
      </c>
      <c r="P4" s="100">
        <f>'SCHEDA MONITORAGGIO 2024 TER'!V104</f>
        <v>0</v>
      </c>
      <c r="Q4" s="100">
        <f>'SCHEDA MONITORAGGIO 2024 TER'!W104</f>
        <v>0</v>
      </c>
      <c r="R4" s="100">
        <f>'SCHEDA MONITORAGGIO 2024 TER'!X104</f>
        <v>0</v>
      </c>
      <c r="S4" s="100">
        <f>'SCHEDA MONITORAGGIO 2024 TER'!Y104</f>
        <v>0</v>
      </c>
      <c r="T4" s="100">
        <f>'SCHEDA MONITORAGGIO 2024 TER'!Z104</f>
        <v>0</v>
      </c>
      <c r="U4" s="100">
        <f>'SCHEDA MONITORAGGIO 2024 TER'!AA104</f>
        <v>0</v>
      </c>
      <c r="V4" s="100">
        <f>'SCHEDA MONITORAGGIO 2024 TER'!AB104</f>
        <v>0</v>
      </c>
      <c r="W4" s="100">
        <f>'SCHEDA MONITORAGGIO 2024 TER'!AC104</f>
        <v>0</v>
      </c>
      <c r="X4" s="100">
        <f>'SCHEDA MONITORAGGIO 2024 TER'!J124</f>
        <v>0</v>
      </c>
      <c r="Y4" s="100">
        <f>'SCHEDA MONITORAGGIO 2024 TER'!J123</f>
        <v>0</v>
      </c>
      <c r="Z4" s="100">
        <f>'SCHEDA MONITORAGGIO 2024 TER'!K123</f>
        <v>0</v>
      </c>
      <c r="AA4" s="100">
        <f>'SCHEDA MONITORAGGIO 2024 TER'!L123</f>
        <v>0</v>
      </c>
      <c r="AB4" s="100">
        <f>'SCHEDA MONITORAGGIO 2024 TER'!M123</f>
        <v>0</v>
      </c>
      <c r="AC4" s="100">
        <f>'SCHEDA MONITORAGGIO 2024 TER'!N123</f>
        <v>0</v>
      </c>
      <c r="AD4" s="100">
        <f>'SCHEDA MONITORAGGIO 2024 TER'!O123</f>
        <v>0</v>
      </c>
      <c r="AE4" s="100">
        <f>'SCHEDA MONITORAGGIO 2024 TER'!J37</f>
        <v>0</v>
      </c>
      <c r="AF4" s="100">
        <f>'SCHEDA MONITORAGGIO 2024 TER'!J36</f>
        <v>0</v>
      </c>
      <c r="AG4" s="100">
        <f>'SCHEDA MONITORAGGIO 2024 TER'!K36</f>
        <v>0</v>
      </c>
      <c r="AH4" s="100">
        <f>'SCHEDA MONITORAGGIO 2024 TER'!L36</f>
        <v>0</v>
      </c>
      <c r="AI4" s="100">
        <f>'SCHEDA MONITORAGGIO 2024 TER'!J149</f>
        <v>0</v>
      </c>
      <c r="AJ4" s="100">
        <f>'SCHEDA MONITORAGGIO 2024 TER'!J148</f>
        <v>0</v>
      </c>
      <c r="AK4" s="100">
        <f>'SCHEDA MONITORAGGIO 2024 TER'!K148</f>
        <v>0</v>
      </c>
      <c r="AL4" s="100">
        <f>'SCHEDA MONITORAGGIO 2024 TER'!L148</f>
        <v>0</v>
      </c>
      <c r="AM4" s="100">
        <f>'SCHEDA MONITORAGGIO 2024 TER'!M148</f>
        <v>0</v>
      </c>
      <c r="AN4" s="100">
        <f>'SCHEDA MONITORAGGIO 2024 TER'!N148</f>
        <v>0</v>
      </c>
      <c r="AO4" s="100">
        <f>'SCHEDA MONITORAGGIO 2024 TER'!O148</f>
        <v>0</v>
      </c>
      <c r="AP4" s="100">
        <f>'SCHEDA MONITORAGGIO 2024 TER'!J165</f>
        <v>0</v>
      </c>
      <c r="AQ4" s="100">
        <f>'SCHEDA MONITORAGGIO 2024 TER'!J164</f>
        <v>0</v>
      </c>
      <c r="AR4" s="100">
        <f>'SCHEDA MONITORAGGIO 2024 TER'!K164</f>
        <v>0</v>
      </c>
      <c r="AS4" s="100">
        <f>'SCHEDA MONITORAGGIO 2024 TER'!L164</f>
        <v>0</v>
      </c>
      <c r="AT4" s="100">
        <f>'SCHEDA MONITORAGGIO 2024 TER'!M164</f>
        <v>0</v>
      </c>
      <c r="AU4" s="100">
        <f>'SCHEDA MONITORAGGIO 2024 TER'!N164</f>
        <v>0</v>
      </c>
      <c r="AV4" s="100">
        <f>'SCHEDA MONITORAGGIO 2024 TER'!O164</f>
        <v>0</v>
      </c>
      <c r="AW4" s="100">
        <f>'SCHEDA MONITORAGGIO 2024 TER'!P164</f>
        <v>0</v>
      </c>
      <c r="AX4" s="100">
        <f>'SCHEDA MONITORAGGIO 2024 TER'!Q164</f>
        <v>0</v>
      </c>
      <c r="AY4" s="100">
        <f>'SCHEDA MONITORAGGIO 2024 TER'!J182</f>
        <v>0</v>
      </c>
      <c r="AZ4" s="100">
        <f>'SCHEDA MONITORAGGIO 2024 TER'!J181</f>
        <v>0</v>
      </c>
      <c r="BA4" s="100">
        <f>'SCHEDA MONITORAGGIO 2024 TER'!K181</f>
        <v>0</v>
      </c>
      <c r="BB4" s="100">
        <f>'SCHEDA MONITORAGGIO 2024 TER'!L181</f>
        <v>0</v>
      </c>
      <c r="BC4" s="100">
        <f>'SCHEDA MONITORAGGIO 2024 TER'!M181</f>
        <v>0</v>
      </c>
      <c r="BD4" s="100">
        <f>'SCHEDA MONITORAGGIO 2024 TER'!N181</f>
        <v>0</v>
      </c>
      <c r="BE4" s="100">
        <f>'SCHEDA MONITORAGGIO 2024 TER'!O181</f>
        <v>0</v>
      </c>
      <c r="BF4" s="100">
        <f>'SCHEDA MONITORAGGIO 2024 TER'!J196</f>
        <v>0</v>
      </c>
      <c r="BG4" s="100">
        <f>'SCHEDA MONITORAGGIO 2024 TER'!J195</f>
        <v>0</v>
      </c>
      <c r="BH4" s="100">
        <f>'SCHEDA MONITORAGGIO 2024 TER'!K195</f>
        <v>0</v>
      </c>
      <c r="BI4" s="100">
        <f>'SCHEDA MONITORAGGIO 2024 TER'!L195</f>
        <v>0</v>
      </c>
      <c r="BJ4" s="100">
        <f>'SCHEDA MONITORAGGIO 2024 TER'!M195</f>
        <v>0</v>
      </c>
      <c r="BK4" s="100">
        <f>'SCHEDA MONITORAGGIO 2024 TER'!J208</f>
        <v>0</v>
      </c>
      <c r="BL4" s="100">
        <f>'SCHEDA MONITORAGGIO 2024 TER'!J207</f>
        <v>0</v>
      </c>
      <c r="BM4" s="100">
        <f>'SCHEDA MONITORAGGIO 2024 TER'!K207</f>
        <v>0</v>
      </c>
      <c r="BN4" s="100">
        <f>'SCHEDA MONITORAGGIO 2024 TER'!L207</f>
        <v>0</v>
      </c>
      <c r="BO4" s="100">
        <f>'SCHEDA MONITORAGGIO 2024 TER'!M207</f>
        <v>0</v>
      </c>
      <c r="BP4" s="100">
        <f>'SCHEDA MONITORAGGIO 2024 TER'!N207</f>
        <v>0</v>
      </c>
      <c r="BQ4" s="100">
        <f>'SCHEDA MONITORAGGIO 2024 TER'!O207</f>
        <v>0</v>
      </c>
      <c r="BR4" s="100">
        <f>'SCHEDA MONITORAGGIO 2024 TER'!T164</f>
        <v>0</v>
      </c>
      <c r="BS4" s="100">
        <f>'SCHEDA MONITORAGGIO 2024 TER'!U164</f>
        <v>0</v>
      </c>
      <c r="BT4" s="100">
        <f>'SCHEDA MONITORAGGIO 2024 TER'!K239</f>
        <v>0</v>
      </c>
    </row>
    <row r="5" spans="1:79" s="89" customFormat="1">
      <c r="A5" s="102">
        <f>'SCHEDA MONITORAGGIO 2024'!D3</f>
        <v>0</v>
      </c>
      <c r="C5" s="89">
        <f>SUM(C2:C4)</f>
        <v>0</v>
      </c>
      <c r="D5" s="89">
        <f t="shared" ref="D5:BO5" si="0">SUM(D2:D4)</f>
        <v>0</v>
      </c>
      <c r="E5" s="89">
        <f t="shared" si="0"/>
        <v>0</v>
      </c>
      <c r="F5" s="89">
        <f t="shared" si="0"/>
        <v>0</v>
      </c>
      <c r="G5" s="89">
        <f t="shared" si="0"/>
        <v>0</v>
      </c>
      <c r="H5" s="89">
        <f t="shared" si="0"/>
        <v>0</v>
      </c>
      <c r="I5" s="89">
        <f t="shared" si="0"/>
        <v>0</v>
      </c>
      <c r="J5" s="89">
        <f t="shared" si="0"/>
        <v>0</v>
      </c>
      <c r="K5" s="89">
        <f t="shared" si="0"/>
        <v>0</v>
      </c>
      <c r="L5" s="89">
        <f t="shared" si="0"/>
        <v>0</v>
      </c>
      <c r="M5" s="89">
        <f t="shared" si="0"/>
        <v>0</v>
      </c>
      <c r="N5" s="89">
        <f t="shared" si="0"/>
        <v>0</v>
      </c>
      <c r="O5" s="89">
        <f t="shared" si="0"/>
        <v>0</v>
      </c>
      <c r="P5" s="89">
        <f t="shared" si="0"/>
        <v>0</v>
      </c>
      <c r="Q5" s="89">
        <f t="shared" si="0"/>
        <v>0</v>
      </c>
      <c r="R5" s="89">
        <f t="shared" si="0"/>
        <v>0</v>
      </c>
      <c r="S5" s="89">
        <f t="shared" si="0"/>
        <v>0</v>
      </c>
      <c r="T5" s="89">
        <f t="shared" si="0"/>
        <v>0</v>
      </c>
      <c r="U5" s="89">
        <f t="shared" si="0"/>
        <v>0</v>
      </c>
      <c r="V5" s="89">
        <f t="shared" si="0"/>
        <v>0</v>
      </c>
      <c r="W5" s="89">
        <f t="shared" si="0"/>
        <v>0</v>
      </c>
      <c r="X5" s="89">
        <f t="shared" si="0"/>
        <v>0</v>
      </c>
      <c r="Y5" s="89">
        <f t="shared" si="0"/>
        <v>0</v>
      </c>
      <c r="Z5" s="89">
        <f t="shared" si="0"/>
        <v>0</v>
      </c>
      <c r="AA5" s="89">
        <f t="shared" si="0"/>
        <v>0</v>
      </c>
      <c r="AB5" s="89">
        <f t="shared" si="0"/>
        <v>0</v>
      </c>
      <c r="AC5" s="89">
        <f t="shared" si="0"/>
        <v>0</v>
      </c>
      <c r="AD5" s="89">
        <f t="shared" si="0"/>
        <v>0</v>
      </c>
      <c r="AE5" s="89">
        <f t="shared" si="0"/>
        <v>0</v>
      </c>
      <c r="AF5" s="89">
        <f t="shared" si="0"/>
        <v>0</v>
      </c>
      <c r="AG5" s="89">
        <f t="shared" si="0"/>
        <v>0</v>
      </c>
      <c r="AH5" s="89">
        <f t="shared" si="0"/>
        <v>0</v>
      </c>
      <c r="AI5" s="89">
        <f t="shared" si="0"/>
        <v>0</v>
      </c>
      <c r="AJ5" s="89">
        <f t="shared" si="0"/>
        <v>0</v>
      </c>
      <c r="AK5" s="89">
        <f t="shared" si="0"/>
        <v>0</v>
      </c>
      <c r="AL5" s="89">
        <f t="shared" si="0"/>
        <v>0</v>
      </c>
      <c r="AM5" s="89">
        <f t="shared" si="0"/>
        <v>0</v>
      </c>
      <c r="AN5" s="89">
        <f t="shared" si="0"/>
        <v>0</v>
      </c>
      <c r="AO5" s="89">
        <f t="shared" si="0"/>
        <v>0</v>
      </c>
      <c r="AP5" s="89">
        <f t="shared" si="0"/>
        <v>0</v>
      </c>
      <c r="AQ5" s="89">
        <f t="shared" si="0"/>
        <v>0</v>
      </c>
      <c r="AR5" s="89">
        <f t="shared" si="0"/>
        <v>0</v>
      </c>
      <c r="AS5" s="89">
        <f t="shared" si="0"/>
        <v>0</v>
      </c>
      <c r="AT5" s="89">
        <f t="shared" si="0"/>
        <v>0</v>
      </c>
      <c r="AU5" s="89">
        <f t="shared" si="0"/>
        <v>0</v>
      </c>
      <c r="AV5" s="89">
        <f t="shared" si="0"/>
        <v>0</v>
      </c>
      <c r="AW5" s="89">
        <f t="shared" si="0"/>
        <v>0</v>
      </c>
      <c r="AX5" s="89">
        <f t="shared" si="0"/>
        <v>0</v>
      </c>
      <c r="AY5" s="89">
        <f t="shared" si="0"/>
        <v>0</v>
      </c>
      <c r="AZ5" s="89">
        <f t="shared" si="0"/>
        <v>0</v>
      </c>
      <c r="BA5" s="89">
        <f t="shared" si="0"/>
        <v>0</v>
      </c>
      <c r="BB5" s="89">
        <f t="shared" si="0"/>
        <v>0</v>
      </c>
      <c r="BC5" s="89">
        <f t="shared" si="0"/>
        <v>0</v>
      </c>
      <c r="BD5" s="89">
        <f t="shared" si="0"/>
        <v>0</v>
      </c>
      <c r="BE5" s="89">
        <f t="shared" si="0"/>
        <v>0</v>
      </c>
      <c r="BF5" s="89">
        <f t="shared" si="0"/>
        <v>0</v>
      </c>
      <c r="BG5" s="89">
        <f t="shared" si="0"/>
        <v>0</v>
      </c>
      <c r="BH5" s="89">
        <f t="shared" si="0"/>
        <v>0</v>
      </c>
      <c r="BI5" s="89">
        <f t="shared" si="0"/>
        <v>0</v>
      </c>
      <c r="BJ5" s="89">
        <f t="shared" si="0"/>
        <v>0</v>
      </c>
      <c r="BK5" s="89">
        <f t="shared" si="0"/>
        <v>0</v>
      </c>
      <c r="BL5" s="89">
        <f t="shared" si="0"/>
        <v>0</v>
      </c>
      <c r="BM5" s="89">
        <f t="shared" si="0"/>
        <v>0</v>
      </c>
      <c r="BN5" s="89">
        <f t="shared" si="0"/>
        <v>0</v>
      </c>
      <c r="BO5" s="89">
        <f t="shared" si="0"/>
        <v>0</v>
      </c>
      <c r="BP5" s="89">
        <f t="shared" ref="BP5:BT5" si="1">SUM(BP2:BP4)</f>
        <v>0</v>
      </c>
      <c r="BQ5" s="89">
        <f t="shared" si="1"/>
        <v>0</v>
      </c>
      <c r="BR5" s="89">
        <f t="shared" si="1"/>
        <v>0</v>
      </c>
      <c r="BS5" s="89">
        <f t="shared" si="1"/>
        <v>0</v>
      </c>
      <c r="BT5" s="89">
        <f t="shared" si="1"/>
        <v>0</v>
      </c>
    </row>
    <row r="7" spans="1:79" ht="14.55" customHeight="1">
      <c r="A7" s="247" t="s">
        <v>603</v>
      </c>
      <c r="B7" s="247"/>
      <c r="C7" s="248" t="s">
        <v>513</v>
      </c>
      <c r="D7" s="245" t="s">
        <v>531</v>
      </c>
      <c r="E7" s="245" t="s">
        <v>532</v>
      </c>
      <c r="F7" s="245" t="s">
        <v>533</v>
      </c>
      <c r="G7" s="245" t="s">
        <v>534</v>
      </c>
      <c r="H7" s="245" t="s">
        <v>535</v>
      </c>
      <c r="I7" s="245" t="s">
        <v>536</v>
      </c>
      <c r="J7" s="245" t="s">
        <v>537</v>
      </c>
      <c r="K7" s="245" t="s">
        <v>538</v>
      </c>
      <c r="L7" s="245" t="s">
        <v>539</v>
      </c>
      <c r="M7" s="245" t="s">
        <v>392</v>
      </c>
      <c r="N7" s="245" t="s">
        <v>393</v>
      </c>
      <c r="O7" s="245" t="s">
        <v>394</v>
      </c>
      <c r="P7" s="245" t="s">
        <v>395</v>
      </c>
      <c r="Q7" s="245" t="s">
        <v>507</v>
      </c>
      <c r="R7" s="245" t="s">
        <v>396</v>
      </c>
      <c r="S7" s="245" t="s">
        <v>552</v>
      </c>
      <c r="T7" s="245" t="s">
        <v>553</v>
      </c>
      <c r="U7" s="245" t="s">
        <v>554</v>
      </c>
      <c r="V7" s="245" t="s">
        <v>402</v>
      </c>
      <c r="W7" s="245" t="s">
        <v>405</v>
      </c>
      <c r="X7" s="245" t="s">
        <v>555</v>
      </c>
      <c r="Y7" s="245" t="s">
        <v>556</v>
      </c>
      <c r="Z7" s="245" t="s">
        <v>557</v>
      </c>
      <c r="AA7" s="245" t="s">
        <v>558</v>
      </c>
      <c r="AB7" s="245" t="s">
        <v>559</v>
      </c>
      <c r="AC7" s="245" t="s">
        <v>560</v>
      </c>
      <c r="AD7" s="245" t="s">
        <v>561</v>
      </c>
      <c r="AE7" s="245" t="s">
        <v>562</v>
      </c>
      <c r="AF7" s="245" t="s">
        <v>478</v>
      </c>
      <c r="AG7" s="245" t="s">
        <v>477</v>
      </c>
      <c r="AH7" s="245" t="s">
        <v>563</v>
      </c>
      <c r="AI7" s="245" t="s">
        <v>564</v>
      </c>
      <c r="AJ7" s="245" t="s">
        <v>565</v>
      </c>
      <c r="AK7" s="245" t="s">
        <v>566</v>
      </c>
      <c r="AL7" s="245" t="s">
        <v>567</v>
      </c>
      <c r="AM7" s="245" t="s">
        <v>568</v>
      </c>
      <c r="AN7" s="245" t="s">
        <v>569</v>
      </c>
      <c r="AO7" s="245" t="s">
        <v>570</v>
      </c>
      <c r="AP7" s="245" t="s">
        <v>571</v>
      </c>
      <c r="AQ7" s="245" t="s">
        <v>572</v>
      </c>
      <c r="AR7" s="245" t="s">
        <v>573</v>
      </c>
      <c r="AS7" s="245" t="s">
        <v>574</v>
      </c>
      <c r="AT7" s="245" t="s">
        <v>575</v>
      </c>
      <c r="AU7" s="245" t="s">
        <v>576</v>
      </c>
      <c r="AV7" s="245" t="s">
        <v>577</v>
      </c>
      <c r="AW7" s="245" t="s">
        <v>578</v>
      </c>
      <c r="AX7" s="245" t="s">
        <v>579</v>
      </c>
      <c r="AY7" s="245" t="s">
        <v>580</v>
      </c>
      <c r="AZ7" s="245" t="s">
        <v>581</v>
      </c>
      <c r="BA7" s="245" t="s">
        <v>582</v>
      </c>
      <c r="BB7" s="245" t="s">
        <v>583</v>
      </c>
      <c r="BC7" s="245" t="s">
        <v>584</v>
      </c>
      <c r="BD7" s="245" t="s">
        <v>585</v>
      </c>
      <c r="BE7" s="245" t="s">
        <v>586</v>
      </c>
      <c r="BF7" s="245" t="s">
        <v>587</v>
      </c>
      <c r="BG7" s="245" t="s">
        <v>588</v>
      </c>
      <c r="BH7" s="245" t="s">
        <v>589</v>
      </c>
      <c r="BI7" s="245" t="s">
        <v>590</v>
      </c>
      <c r="BJ7" s="245" t="s">
        <v>591</v>
      </c>
      <c r="BK7" s="245" t="s">
        <v>592</v>
      </c>
      <c r="BL7" s="245" t="s">
        <v>593</v>
      </c>
      <c r="BM7" s="245" t="s">
        <v>594</v>
      </c>
      <c r="BN7" s="245" t="s">
        <v>595</v>
      </c>
      <c r="BO7" s="245" t="s">
        <v>596</v>
      </c>
      <c r="BP7" s="245" t="s">
        <v>597</v>
      </c>
      <c r="BQ7" s="245" t="s">
        <v>598</v>
      </c>
      <c r="BR7" s="245" t="s">
        <v>599</v>
      </c>
      <c r="BS7" s="245" t="s">
        <v>600</v>
      </c>
      <c r="BT7" s="245" t="s">
        <v>601</v>
      </c>
      <c r="BU7" s="245" t="s">
        <v>604</v>
      </c>
      <c r="BV7" s="246"/>
      <c r="BW7" s="246"/>
      <c r="BX7" s="246"/>
      <c r="BY7" s="246"/>
      <c r="BZ7" s="246"/>
      <c r="CA7" s="246"/>
    </row>
    <row r="8" spans="1:79" ht="14.55" customHeight="1">
      <c r="A8" s="247"/>
      <c r="B8" s="247"/>
      <c r="C8" s="248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6"/>
      <c r="BW8" s="246"/>
      <c r="BX8" s="246"/>
      <c r="BY8" s="246"/>
      <c r="BZ8" s="246"/>
      <c r="CA8" s="246"/>
    </row>
    <row r="9" spans="1:79" ht="14.55" customHeight="1">
      <c r="A9" s="242"/>
      <c r="B9" s="242"/>
      <c r="C9" s="248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6"/>
      <c r="BW9" s="246"/>
      <c r="BX9" s="246"/>
      <c r="BY9" s="246"/>
      <c r="BZ9" s="246"/>
      <c r="CA9" s="246"/>
    </row>
    <row r="10" spans="1:79" s="91" customFormat="1" ht="46.95" customHeight="1">
      <c r="A10" s="242"/>
      <c r="B10" s="242"/>
      <c r="C10" s="248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6"/>
      <c r="BW10" s="246"/>
      <c r="BX10" s="246"/>
      <c r="BY10" s="246"/>
      <c r="BZ10" s="246"/>
      <c r="CA10" s="246"/>
    </row>
    <row r="11" spans="1:79" s="92" customFormat="1" ht="33.6">
      <c r="B11" s="93" t="s">
        <v>605</v>
      </c>
      <c r="C11" s="94">
        <f>SUM(C2:C4)</f>
        <v>0</v>
      </c>
      <c r="D11" s="94">
        <f>SUM(D2:D4)</f>
        <v>0</v>
      </c>
      <c r="E11" s="94">
        <f t="shared" ref="E11:BR11" si="2">SUM(E2:E4)</f>
        <v>0</v>
      </c>
      <c r="F11" s="94">
        <f t="shared" si="2"/>
        <v>0</v>
      </c>
      <c r="G11" s="94">
        <f t="shared" si="2"/>
        <v>0</v>
      </c>
      <c r="H11" s="94">
        <f t="shared" si="2"/>
        <v>0</v>
      </c>
      <c r="I11" s="94">
        <f t="shared" si="2"/>
        <v>0</v>
      </c>
      <c r="J11" s="94">
        <f t="shared" si="2"/>
        <v>0</v>
      </c>
      <c r="K11" s="94">
        <f t="shared" si="2"/>
        <v>0</v>
      </c>
      <c r="L11" s="94">
        <f t="shared" si="2"/>
        <v>0</v>
      </c>
      <c r="M11" s="94">
        <f t="shared" si="2"/>
        <v>0</v>
      </c>
      <c r="N11" s="94">
        <f t="shared" si="2"/>
        <v>0</v>
      </c>
      <c r="O11" s="94">
        <f t="shared" si="2"/>
        <v>0</v>
      </c>
      <c r="P11" s="94">
        <f t="shared" si="2"/>
        <v>0</v>
      </c>
      <c r="Q11" s="94">
        <f t="shared" si="2"/>
        <v>0</v>
      </c>
      <c r="R11" s="94">
        <f t="shared" si="2"/>
        <v>0</v>
      </c>
      <c r="S11" s="94">
        <f t="shared" si="2"/>
        <v>0</v>
      </c>
      <c r="T11" s="94">
        <f>SUM(T2:T4)</f>
        <v>0</v>
      </c>
      <c r="U11" s="94">
        <f t="shared" si="2"/>
        <v>0</v>
      </c>
      <c r="V11" s="94">
        <f t="shared" si="2"/>
        <v>0</v>
      </c>
      <c r="W11" s="94">
        <f t="shared" si="2"/>
        <v>0</v>
      </c>
      <c r="X11" s="94">
        <f t="shared" si="2"/>
        <v>0</v>
      </c>
      <c r="Y11" s="94">
        <f t="shared" si="2"/>
        <v>0</v>
      </c>
      <c r="Z11" s="94">
        <f t="shared" si="2"/>
        <v>0</v>
      </c>
      <c r="AA11" s="94">
        <f t="shared" si="2"/>
        <v>0</v>
      </c>
      <c r="AB11" s="94">
        <f>SUM(AB2:AB4)</f>
        <v>0</v>
      </c>
      <c r="AC11" s="94">
        <f t="shared" si="2"/>
        <v>0</v>
      </c>
      <c r="AD11" s="94">
        <f t="shared" si="2"/>
        <v>0</v>
      </c>
      <c r="AE11" s="94">
        <f t="shared" si="2"/>
        <v>0</v>
      </c>
      <c r="AF11" s="94">
        <f t="shared" si="2"/>
        <v>0</v>
      </c>
      <c r="AG11" s="94">
        <f t="shared" si="2"/>
        <v>0</v>
      </c>
      <c r="AH11" s="94">
        <f t="shared" si="2"/>
        <v>0</v>
      </c>
      <c r="AI11" s="94">
        <f>SUM(AI2:AI4)</f>
        <v>0</v>
      </c>
      <c r="AJ11" s="94">
        <f t="shared" si="2"/>
        <v>0</v>
      </c>
      <c r="AK11" s="94">
        <f t="shared" si="2"/>
        <v>0</v>
      </c>
      <c r="AL11" s="94">
        <f t="shared" si="2"/>
        <v>0</v>
      </c>
      <c r="AM11" s="94">
        <f>SUM(AM2:AM4)</f>
        <v>0</v>
      </c>
      <c r="AN11" s="94">
        <f t="shared" si="2"/>
        <v>0</v>
      </c>
      <c r="AO11" s="94">
        <f t="shared" si="2"/>
        <v>0</v>
      </c>
      <c r="AP11" s="94">
        <f t="shared" si="2"/>
        <v>0</v>
      </c>
      <c r="AQ11" s="94">
        <f t="shared" si="2"/>
        <v>0</v>
      </c>
      <c r="AR11" s="94">
        <f t="shared" si="2"/>
        <v>0</v>
      </c>
      <c r="AS11" s="94">
        <f>SUM(AS2:AS4)</f>
        <v>0</v>
      </c>
      <c r="AT11" s="94">
        <f t="shared" si="2"/>
        <v>0</v>
      </c>
      <c r="AU11" s="94">
        <f t="shared" si="2"/>
        <v>0</v>
      </c>
      <c r="AV11" s="94">
        <f t="shared" si="2"/>
        <v>0</v>
      </c>
      <c r="AW11" s="94">
        <f t="shared" si="2"/>
        <v>0</v>
      </c>
      <c r="AX11" s="94">
        <f t="shared" si="2"/>
        <v>0</v>
      </c>
      <c r="AY11" s="94">
        <f t="shared" si="2"/>
        <v>0</v>
      </c>
      <c r="AZ11" s="94">
        <f>SUM(AZ2:AZ4)</f>
        <v>0</v>
      </c>
      <c r="BA11" s="94">
        <f t="shared" si="2"/>
        <v>0</v>
      </c>
      <c r="BB11" s="94">
        <f t="shared" si="2"/>
        <v>0</v>
      </c>
      <c r="BC11" s="94">
        <f t="shared" si="2"/>
        <v>0</v>
      </c>
      <c r="BD11" s="94">
        <f t="shared" si="2"/>
        <v>0</v>
      </c>
      <c r="BE11" s="94">
        <f t="shared" si="2"/>
        <v>0</v>
      </c>
      <c r="BF11" s="94">
        <f>SUM(BF2:BF4)</f>
        <v>0</v>
      </c>
      <c r="BG11" s="94">
        <f t="shared" si="2"/>
        <v>0</v>
      </c>
      <c r="BH11" s="94">
        <f t="shared" si="2"/>
        <v>0</v>
      </c>
      <c r="BI11" s="94">
        <f t="shared" si="2"/>
        <v>0</v>
      </c>
      <c r="BJ11" s="94">
        <f t="shared" si="2"/>
        <v>0</v>
      </c>
      <c r="BK11" s="94">
        <f>SUM(BK2:BK4)</f>
        <v>0</v>
      </c>
      <c r="BL11" s="94">
        <f t="shared" si="2"/>
        <v>0</v>
      </c>
      <c r="BM11" s="94">
        <f t="shared" si="2"/>
        <v>0</v>
      </c>
      <c r="BN11" s="94">
        <f t="shared" si="2"/>
        <v>0</v>
      </c>
      <c r="BO11" s="94">
        <f t="shared" si="2"/>
        <v>0</v>
      </c>
      <c r="BP11" s="94">
        <f t="shared" si="2"/>
        <v>0</v>
      </c>
      <c r="BQ11" s="94">
        <f>SUM(BQ2:BQ4)</f>
        <v>0</v>
      </c>
      <c r="BR11" s="94">
        <f t="shared" si="2"/>
        <v>0</v>
      </c>
      <c r="BS11" s="94">
        <f t="shared" ref="BS11:BT11" si="3">SUM(BS2:BS4)</f>
        <v>0</v>
      </c>
      <c r="BT11" s="94">
        <f t="shared" si="3"/>
        <v>0</v>
      </c>
      <c r="BU11" s="241">
        <f>C11+AE11+AP11</f>
        <v>0</v>
      </c>
      <c r="BV11" s="242"/>
      <c r="BW11" s="242"/>
      <c r="BX11" s="242"/>
      <c r="BY11" s="242"/>
      <c r="BZ11" s="242"/>
      <c r="CA11" s="242"/>
    </row>
    <row r="12" spans="1:79" ht="31.2">
      <c r="B12" s="95" t="s">
        <v>606</v>
      </c>
      <c r="C12" s="96">
        <f>C11</f>
        <v>0</v>
      </c>
      <c r="D12" s="97" t="e">
        <f>D11/$C11</f>
        <v>#DIV/0!</v>
      </c>
      <c r="E12" s="97" t="e">
        <f t="shared" ref="E12:X12" si="4">E11/$C11</f>
        <v>#DIV/0!</v>
      </c>
      <c r="F12" s="97" t="e">
        <f t="shared" si="4"/>
        <v>#DIV/0!</v>
      </c>
      <c r="G12" s="97" t="e">
        <f t="shared" si="4"/>
        <v>#DIV/0!</v>
      </c>
      <c r="H12" s="97" t="e">
        <f t="shared" si="4"/>
        <v>#DIV/0!</v>
      </c>
      <c r="I12" s="97" t="e">
        <f t="shared" si="4"/>
        <v>#DIV/0!</v>
      </c>
      <c r="J12" s="97" t="e">
        <f t="shared" si="4"/>
        <v>#DIV/0!</v>
      </c>
      <c r="K12" s="97" t="e">
        <f t="shared" si="4"/>
        <v>#DIV/0!</v>
      </c>
      <c r="L12" s="97" t="e">
        <f t="shared" si="4"/>
        <v>#DIV/0!</v>
      </c>
      <c r="M12" s="97" t="e">
        <f t="shared" si="4"/>
        <v>#DIV/0!</v>
      </c>
      <c r="N12" s="97" t="e">
        <f t="shared" si="4"/>
        <v>#DIV/0!</v>
      </c>
      <c r="O12" s="97" t="e">
        <f t="shared" si="4"/>
        <v>#DIV/0!</v>
      </c>
      <c r="P12" s="97" t="e">
        <f t="shared" si="4"/>
        <v>#DIV/0!</v>
      </c>
      <c r="Q12" s="97" t="e">
        <f t="shared" si="4"/>
        <v>#DIV/0!</v>
      </c>
      <c r="R12" s="97" t="e">
        <f t="shared" si="4"/>
        <v>#DIV/0!</v>
      </c>
      <c r="S12" s="97" t="e">
        <f t="shared" si="4"/>
        <v>#DIV/0!</v>
      </c>
      <c r="T12" s="97" t="e">
        <f t="shared" si="4"/>
        <v>#DIV/0!</v>
      </c>
      <c r="U12" s="97" t="e">
        <f t="shared" si="4"/>
        <v>#DIV/0!</v>
      </c>
      <c r="V12" s="97" t="e">
        <f t="shared" si="4"/>
        <v>#DIV/0!</v>
      </c>
      <c r="W12" s="97" t="e">
        <f t="shared" si="4"/>
        <v>#DIV/0!</v>
      </c>
      <c r="X12" s="97" t="e">
        <f t="shared" si="4"/>
        <v>#DIV/0!</v>
      </c>
      <c r="Y12" s="98" t="e">
        <f t="shared" ref="Y12:AD12" si="5">Y11/$X11</f>
        <v>#DIV/0!</v>
      </c>
      <c r="Z12" s="98" t="e">
        <f t="shared" si="5"/>
        <v>#DIV/0!</v>
      </c>
      <c r="AA12" s="98" t="e">
        <f t="shared" si="5"/>
        <v>#DIV/0!</v>
      </c>
      <c r="AB12" s="98" t="e">
        <f t="shared" si="5"/>
        <v>#DIV/0!</v>
      </c>
      <c r="AC12" s="98" t="e">
        <f t="shared" si="5"/>
        <v>#DIV/0!</v>
      </c>
      <c r="AD12" s="98" t="e">
        <f t="shared" si="5"/>
        <v>#DIV/0!</v>
      </c>
      <c r="AE12" s="96">
        <f>AE11</f>
        <v>0</v>
      </c>
      <c r="AF12" s="97" t="e">
        <f>AF11/$AE11</f>
        <v>#DIV/0!</v>
      </c>
      <c r="AG12" s="97" t="e">
        <f>AG11/$AE11</f>
        <v>#DIV/0!</v>
      </c>
      <c r="AH12" s="97" t="e">
        <f>AH11/$AE11</f>
        <v>#DIV/0!</v>
      </c>
      <c r="AI12" s="97" t="e">
        <f>AI11/$AE11</f>
        <v>#DIV/0!</v>
      </c>
      <c r="AJ12" s="97" t="e">
        <f t="shared" ref="AJ12:AO12" si="6">AJ11/$AI11</f>
        <v>#DIV/0!</v>
      </c>
      <c r="AK12" s="97" t="e">
        <f t="shared" si="6"/>
        <v>#DIV/0!</v>
      </c>
      <c r="AL12" s="97" t="e">
        <f t="shared" si="6"/>
        <v>#DIV/0!</v>
      </c>
      <c r="AM12" s="97" t="e">
        <f t="shared" si="6"/>
        <v>#DIV/0!</v>
      </c>
      <c r="AN12" s="97" t="e">
        <f t="shared" si="6"/>
        <v>#DIV/0!</v>
      </c>
      <c r="AO12" s="97" t="e">
        <f t="shared" si="6"/>
        <v>#DIV/0!</v>
      </c>
      <c r="AP12" s="96">
        <f>AP11</f>
        <v>0</v>
      </c>
      <c r="AQ12" s="97" t="e">
        <f>AQ11/$AP11</f>
        <v>#DIV/0!</v>
      </c>
      <c r="AR12" s="97" t="e">
        <f t="shared" ref="AR12:AX12" si="7">AR11/$AP11</f>
        <v>#DIV/0!</v>
      </c>
      <c r="AS12" s="97" t="e">
        <f t="shared" si="7"/>
        <v>#DIV/0!</v>
      </c>
      <c r="AT12" s="97" t="e">
        <f t="shared" si="7"/>
        <v>#DIV/0!</v>
      </c>
      <c r="AU12" s="97" t="e">
        <f t="shared" si="7"/>
        <v>#DIV/0!</v>
      </c>
      <c r="AV12" s="97" t="e">
        <f t="shared" si="7"/>
        <v>#DIV/0!</v>
      </c>
      <c r="AW12" s="97" t="e">
        <f t="shared" si="7"/>
        <v>#DIV/0!</v>
      </c>
      <c r="AX12" s="97" t="e">
        <f t="shared" si="7"/>
        <v>#DIV/0!</v>
      </c>
      <c r="AY12" s="97" t="e">
        <f>AY11/$AP11</f>
        <v>#DIV/0!</v>
      </c>
      <c r="AZ12" s="97" t="e">
        <f t="shared" ref="AZ12:BE12" si="8">AZ11/$AY11</f>
        <v>#DIV/0!</v>
      </c>
      <c r="BA12" s="97" t="e">
        <f t="shared" si="8"/>
        <v>#DIV/0!</v>
      </c>
      <c r="BB12" s="97" t="e">
        <f t="shared" si="8"/>
        <v>#DIV/0!</v>
      </c>
      <c r="BC12" s="97" t="e">
        <f t="shared" si="8"/>
        <v>#DIV/0!</v>
      </c>
      <c r="BD12" s="97" t="e">
        <f t="shared" si="8"/>
        <v>#DIV/0!</v>
      </c>
      <c r="BE12" s="97" t="e">
        <f t="shared" si="8"/>
        <v>#DIV/0!</v>
      </c>
      <c r="BF12" s="96">
        <f>BF11</f>
        <v>0</v>
      </c>
      <c r="BG12" s="97" t="e">
        <f>BG11/$BF11</f>
        <v>#DIV/0!</v>
      </c>
      <c r="BH12" s="97" t="e">
        <f>BH11/$BF11</f>
        <v>#DIV/0!</v>
      </c>
      <c r="BI12" s="97" t="e">
        <f>BI11/$BF11</f>
        <v>#DIV/0!</v>
      </c>
      <c r="BJ12" s="97" t="e">
        <f>BJ11/$BF11</f>
        <v>#DIV/0!</v>
      </c>
      <c r="BK12" s="97" t="e">
        <f>BK11/$BF11</f>
        <v>#DIV/0!</v>
      </c>
      <c r="BL12" s="97" t="e">
        <f t="shared" ref="BL12:BQ12" si="9">BL11/$BK11</f>
        <v>#DIV/0!</v>
      </c>
      <c r="BM12" s="97" t="e">
        <f t="shared" si="9"/>
        <v>#DIV/0!</v>
      </c>
      <c r="BN12" s="97" t="e">
        <f t="shared" si="9"/>
        <v>#DIV/0!</v>
      </c>
      <c r="BO12" s="97" t="e">
        <f t="shared" si="9"/>
        <v>#DIV/0!</v>
      </c>
      <c r="BP12" s="97" t="e">
        <f t="shared" si="9"/>
        <v>#DIV/0!</v>
      </c>
      <c r="BQ12" s="97" t="e">
        <f t="shared" si="9"/>
        <v>#DIV/0!</v>
      </c>
      <c r="BR12" s="97" t="e">
        <f>BR11/$AP11</f>
        <v>#DIV/0!</v>
      </c>
      <c r="BS12" s="97" t="e">
        <f>BS11/$AP11</f>
        <v>#DIV/0!</v>
      </c>
      <c r="BT12" s="97" t="e">
        <f>BT11/BU11</f>
        <v>#DIV/0!</v>
      </c>
      <c r="BU12" s="241"/>
      <c r="BV12" s="242"/>
      <c r="BW12" s="242"/>
      <c r="BX12" s="242"/>
      <c r="BY12" s="242"/>
      <c r="BZ12" s="242"/>
      <c r="CA12" s="242"/>
    </row>
    <row r="17" spans="1:1">
      <c r="A17" s="99"/>
    </row>
    <row r="85" spans="3:45">
      <c r="Z85" s="100"/>
      <c r="AA85" s="100"/>
      <c r="AB85" s="100"/>
      <c r="AC85" s="100"/>
      <c r="AD85" s="100"/>
      <c r="AE85" s="100"/>
      <c r="AF85" s="100"/>
      <c r="AG85" s="100"/>
      <c r="AH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</row>
    <row r="86" spans="3:45" ht="14.55" customHeight="1">
      <c r="C86" s="243"/>
      <c r="D86" s="243"/>
      <c r="E86" s="243"/>
      <c r="F86" s="243"/>
      <c r="G86" s="243"/>
      <c r="H86" s="243"/>
      <c r="I86" s="243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Z86" s="100"/>
      <c r="AA86" s="244"/>
      <c r="AB86" s="244"/>
      <c r="AC86" s="244"/>
      <c r="AD86" s="244"/>
      <c r="AE86" s="244"/>
      <c r="AF86" s="244"/>
      <c r="AG86" s="244"/>
      <c r="AH86" s="244"/>
      <c r="AJ86" s="100"/>
      <c r="AK86" s="244"/>
      <c r="AL86" s="244"/>
      <c r="AM86" s="244"/>
      <c r="AN86" s="244"/>
      <c r="AO86" s="244"/>
      <c r="AP86" s="244"/>
      <c r="AQ86" s="244"/>
      <c r="AR86" s="244"/>
      <c r="AS86" s="100"/>
    </row>
    <row r="87" spans="3:45"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Z87" s="100"/>
      <c r="AA87" s="100"/>
      <c r="AB87" s="100"/>
      <c r="AC87" s="100"/>
      <c r="AD87" s="100"/>
      <c r="AE87" s="100"/>
      <c r="AF87" s="100"/>
      <c r="AG87" s="100"/>
      <c r="AH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</row>
    <row r="88" spans="3:45">
      <c r="Z88" s="100"/>
      <c r="AA88" s="100"/>
      <c r="AB88" s="100"/>
      <c r="AC88" s="100"/>
      <c r="AD88" s="100"/>
      <c r="AE88" s="100"/>
      <c r="AF88" s="100"/>
      <c r="AG88" s="100"/>
      <c r="AH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</row>
    <row r="89" spans="3:45">
      <c r="Z89" s="100"/>
      <c r="AA89" s="100"/>
      <c r="AB89" s="100"/>
      <c r="AC89" s="100"/>
      <c r="AD89" s="100"/>
      <c r="AE89" s="100"/>
      <c r="AF89" s="100"/>
      <c r="AG89" s="100"/>
      <c r="AH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</row>
    <row r="90" spans="3:45">
      <c r="Z90" s="100"/>
      <c r="AA90" s="100"/>
      <c r="AB90" s="100"/>
      <c r="AC90" s="100"/>
      <c r="AD90" s="100"/>
      <c r="AE90" s="100"/>
      <c r="AF90" s="100"/>
      <c r="AG90" s="100"/>
      <c r="AH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</row>
    <row r="91" spans="3:45">
      <c r="Z91" s="100"/>
      <c r="AA91" s="100"/>
      <c r="AB91" s="100"/>
      <c r="AC91" s="100"/>
      <c r="AD91" s="100"/>
      <c r="AE91" s="100"/>
      <c r="AF91" s="100"/>
      <c r="AG91" s="100"/>
      <c r="AH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</row>
    <row r="92" spans="3:45"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</row>
  </sheetData>
  <sheetProtection sheet="1" objects="1" scenarios="1"/>
  <mergeCells count="78">
    <mergeCell ref="M7:M10"/>
    <mergeCell ref="A7:B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Y7:Y10"/>
    <mergeCell ref="N7:N10"/>
    <mergeCell ref="O7:O10"/>
    <mergeCell ref="P7:P10"/>
    <mergeCell ref="Q7:Q10"/>
    <mergeCell ref="R7:R10"/>
    <mergeCell ref="S7:S10"/>
    <mergeCell ref="T7:T10"/>
    <mergeCell ref="U7:U10"/>
    <mergeCell ref="V7:V10"/>
    <mergeCell ref="W7:W10"/>
    <mergeCell ref="X7:X10"/>
    <mergeCell ref="AK7:AK10"/>
    <mergeCell ref="Z7:Z10"/>
    <mergeCell ref="AA7:AA10"/>
    <mergeCell ref="AB7:AB10"/>
    <mergeCell ref="AC7:AC10"/>
    <mergeCell ref="AD7:AD10"/>
    <mergeCell ref="AE7:AE10"/>
    <mergeCell ref="AF7:AF10"/>
    <mergeCell ref="AG7:AG10"/>
    <mergeCell ref="AH7:AH10"/>
    <mergeCell ref="AI7:AI10"/>
    <mergeCell ref="AJ7:AJ10"/>
    <mergeCell ref="AW7:AW10"/>
    <mergeCell ref="AL7:AL10"/>
    <mergeCell ref="AM7:AM10"/>
    <mergeCell ref="AN7:AN10"/>
    <mergeCell ref="AO7:AO10"/>
    <mergeCell ref="AP7:AP10"/>
    <mergeCell ref="AQ7:AQ10"/>
    <mergeCell ref="AR7:AR10"/>
    <mergeCell ref="AS7:AS10"/>
    <mergeCell ref="AT7:AT10"/>
    <mergeCell ref="AU7:AU10"/>
    <mergeCell ref="AV7:AV10"/>
    <mergeCell ref="BI7:BI10"/>
    <mergeCell ref="AX7:AX10"/>
    <mergeCell ref="AY7:AY10"/>
    <mergeCell ref="AZ7:AZ10"/>
    <mergeCell ref="BA7:BA10"/>
    <mergeCell ref="BB7:BB10"/>
    <mergeCell ref="BC7:BC10"/>
    <mergeCell ref="BD7:BD10"/>
    <mergeCell ref="BE7:BE10"/>
    <mergeCell ref="BF7:BF10"/>
    <mergeCell ref="BG7:BG10"/>
    <mergeCell ref="BH7:BH10"/>
    <mergeCell ref="BU7:CA10"/>
    <mergeCell ref="BJ7:BJ10"/>
    <mergeCell ref="BK7:BK10"/>
    <mergeCell ref="BL7:BL10"/>
    <mergeCell ref="BM7:BM10"/>
    <mergeCell ref="BN7:BN10"/>
    <mergeCell ref="BO7:BO10"/>
    <mergeCell ref="BP7:BP10"/>
    <mergeCell ref="BQ7:BQ10"/>
    <mergeCell ref="BR7:BR10"/>
    <mergeCell ref="BS7:BS10"/>
    <mergeCell ref="BT7:BT10"/>
    <mergeCell ref="BU11:CA11"/>
    <mergeCell ref="BU12:CA12"/>
    <mergeCell ref="C86:I86"/>
    <mergeCell ref="L86:X86"/>
    <mergeCell ref="AA86:AH86"/>
    <mergeCell ref="AK86:AR8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SCHEDA MONITORAGGIO 2024</vt:lpstr>
      <vt:lpstr>SCHEDA MONITORAGGIO 2024 BIS</vt:lpstr>
      <vt:lpstr>SCHEDA MONITORAGGIO 2024 TER</vt:lpstr>
      <vt:lpstr>Sintesi Attività del Docente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mw</cp:lastModifiedBy>
  <dcterms:created xsi:type="dcterms:W3CDTF">2013-07-12T08:41:23Z</dcterms:created>
  <dcterms:modified xsi:type="dcterms:W3CDTF">2025-04-24T13:38:11Z</dcterms:modified>
</cp:coreProperties>
</file>