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D:\Per NdV\PER NdV\"/>
    </mc:Choice>
  </mc:AlternateContent>
  <xr:revisionPtr revIDLastSave="0" documentId="8_{1D2C7E84-59D7-439D-9C90-A39C2BCC199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CHEDA MONITORAGGIO 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jDwWfJtuNv3rFNJCBagyP+b/hIvg=="/>
    </ext>
  </extLst>
</workbook>
</file>

<file path=xl/calcChain.xml><?xml version="1.0" encoding="utf-8"?>
<calcChain xmlns="http://schemas.openxmlformats.org/spreadsheetml/2006/main">
  <c r="U122" i="1" l="1"/>
  <c r="T122" i="1"/>
  <c r="S122" i="1"/>
  <c r="R122" i="1"/>
  <c r="U121" i="1"/>
  <c r="T121" i="1"/>
  <c r="S121" i="1"/>
  <c r="R121" i="1"/>
  <c r="U120" i="1"/>
  <c r="T120" i="1"/>
  <c r="S120" i="1"/>
  <c r="R120" i="1"/>
  <c r="U119" i="1"/>
  <c r="T119" i="1"/>
  <c r="S119" i="1"/>
  <c r="R119" i="1"/>
  <c r="U118" i="1"/>
  <c r="T118" i="1"/>
  <c r="S118" i="1"/>
  <c r="R118" i="1"/>
  <c r="U117" i="1"/>
  <c r="T117" i="1"/>
  <c r="S117" i="1"/>
  <c r="R117" i="1"/>
  <c r="U116" i="1"/>
  <c r="T116" i="1"/>
  <c r="S116" i="1"/>
  <c r="R116" i="1"/>
  <c r="U115" i="1"/>
  <c r="T115" i="1"/>
  <c r="S115" i="1"/>
  <c r="R115" i="1"/>
  <c r="U114" i="1"/>
  <c r="T114" i="1"/>
  <c r="S114" i="1"/>
  <c r="R114" i="1"/>
  <c r="U113" i="1"/>
  <c r="T113" i="1"/>
  <c r="S113" i="1"/>
  <c r="R113" i="1"/>
  <c r="U112" i="1"/>
  <c r="T112" i="1"/>
  <c r="S112" i="1"/>
  <c r="R112" i="1"/>
  <c r="U111" i="1"/>
  <c r="U123" i="1" s="1"/>
  <c r="T111" i="1"/>
  <c r="S111" i="1"/>
  <c r="S123" i="1" s="1"/>
  <c r="R111" i="1"/>
  <c r="R123" i="1" s="1"/>
  <c r="T123" i="1" l="1"/>
  <c r="U163" i="1"/>
  <c r="T163" i="1"/>
  <c r="U162" i="1"/>
  <c r="T162" i="1"/>
  <c r="U161" i="1"/>
  <c r="T161" i="1"/>
  <c r="U160" i="1"/>
  <c r="T160" i="1"/>
  <c r="U159" i="1"/>
  <c r="T159" i="1"/>
  <c r="U158" i="1"/>
  <c r="T158" i="1"/>
  <c r="U157" i="1"/>
  <c r="T157" i="1"/>
  <c r="U156" i="1"/>
  <c r="T156" i="1"/>
  <c r="U155" i="1"/>
  <c r="T155" i="1"/>
  <c r="U154" i="1"/>
  <c r="T154" i="1"/>
  <c r="T164" i="1" l="1"/>
  <c r="U164" i="1"/>
  <c r="O247" i="1"/>
  <c r="N247" i="1"/>
  <c r="U242" i="1"/>
  <c r="T242" i="1"/>
  <c r="S242" i="1"/>
  <c r="R242" i="1"/>
  <c r="Q242" i="1"/>
  <c r="P242" i="1"/>
  <c r="O242" i="1"/>
  <c r="N242" i="1"/>
  <c r="T132" i="1" l="1"/>
  <c r="T133" i="1"/>
  <c r="T134" i="1"/>
  <c r="T135" i="1"/>
  <c r="T131" i="1"/>
  <c r="S132" i="1"/>
  <c r="S133" i="1"/>
  <c r="S134" i="1"/>
  <c r="S135" i="1"/>
  <c r="R132" i="1"/>
  <c r="R133" i="1"/>
  <c r="R134" i="1"/>
  <c r="R135" i="1"/>
  <c r="Q132" i="1"/>
  <c r="Q133" i="1"/>
  <c r="Q134" i="1"/>
  <c r="Q135" i="1"/>
  <c r="S131" i="1"/>
  <c r="R131" i="1"/>
  <c r="Q131" i="1"/>
  <c r="P132" i="1"/>
  <c r="P133" i="1"/>
  <c r="P134" i="1"/>
  <c r="P135" i="1"/>
  <c r="P131" i="1"/>
  <c r="O132" i="1"/>
  <c r="O133" i="1"/>
  <c r="O134" i="1"/>
  <c r="O135" i="1"/>
  <c r="O131" i="1"/>
  <c r="P136" i="1" l="1"/>
  <c r="T136" i="1"/>
  <c r="S136" i="1"/>
  <c r="R136" i="1"/>
  <c r="Q136" i="1"/>
  <c r="O136" i="1"/>
  <c r="O137" i="1" l="1"/>
  <c r="M230" i="1"/>
  <c r="M231" i="1"/>
  <c r="M229" i="1"/>
  <c r="L230" i="1"/>
  <c r="L231" i="1"/>
  <c r="L229" i="1"/>
  <c r="K230" i="1"/>
  <c r="K231" i="1"/>
  <c r="K229" i="1"/>
  <c r="J230" i="1"/>
  <c r="J231" i="1"/>
  <c r="J229" i="1"/>
  <c r="N217" i="1"/>
  <c r="N218" i="1"/>
  <c r="N219" i="1"/>
  <c r="N220" i="1"/>
  <c r="N216" i="1"/>
  <c r="M217" i="1"/>
  <c r="M218" i="1"/>
  <c r="M219" i="1"/>
  <c r="M220" i="1"/>
  <c r="M216" i="1"/>
  <c r="L217" i="1"/>
  <c r="L218" i="1"/>
  <c r="L219" i="1"/>
  <c r="L220" i="1"/>
  <c r="L216" i="1"/>
  <c r="K217" i="1"/>
  <c r="K218" i="1"/>
  <c r="K219" i="1"/>
  <c r="K220" i="1"/>
  <c r="K216" i="1"/>
  <c r="J217" i="1"/>
  <c r="J218" i="1"/>
  <c r="J219" i="1"/>
  <c r="J220" i="1"/>
  <c r="J216" i="1"/>
  <c r="K232" i="1" l="1"/>
  <c r="L232" i="1"/>
  <c r="J232" i="1"/>
  <c r="M232" i="1"/>
  <c r="N221" i="1"/>
  <c r="M221" i="1"/>
  <c r="L221" i="1"/>
  <c r="K221" i="1"/>
  <c r="J221" i="1"/>
  <c r="O203" i="1"/>
  <c r="O204" i="1"/>
  <c r="O205" i="1"/>
  <c r="O206" i="1"/>
  <c r="N203" i="1"/>
  <c r="N204" i="1"/>
  <c r="N205" i="1"/>
  <c r="N206" i="1"/>
  <c r="M203" i="1"/>
  <c r="M204" i="1"/>
  <c r="M205" i="1"/>
  <c r="M206" i="1"/>
  <c r="L203" i="1"/>
  <c r="L204" i="1"/>
  <c r="L205" i="1"/>
  <c r="L206" i="1"/>
  <c r="K203" i="1"/>
  <c r="K204" i="1"/>
  <c r="K205" i="1"/>
  <c r="K206" i="1"/>
  <c r="J203" i="1"/>
  <c r="J204" i="1"/>
  <c r="J205" i="1"/>
  <c r="J206" i="1"/>
  <c r="O202" i="1"/>
  <c r="N202" i="1"/>
  <c r="M202" i="1"/>
  <c r="L202" i="1"/>
  <c r="K202" i="1"/>
  <c r="J202" i="1"/>
  <c r="M191" i="1"/>
  <c r="M192" i="1"/>
  <c r="M193" i="1"/>
  <c r="M194" i="1"/>
  <c r="M190" i="1"/>
  <c r="L191" i="1"/>
  <c r="L192" i="1"/>
  <c r="L193" i="1"/>
  <c r="L194" i="1"/>
  <c r="L190" i="1"/>
  <c r="J191" i="1"/>
  <c r="J192" i="1"/>
  <c r="J193" i="1"/>
  <c r="J194" i="1"/>
  <c r="K191" i="1"/>
  <c r="K192" i="1"/>
  <c r="K193" i="1"/>
  <c r="K194" i="1"/>
  <c r="K190" i="1"/>
  <c r="J190" i="1"/>
  <c r="J222" i="1" l="1"/>
  <c r="M195" i="1"/>
  <c r="M207" i="1"/>
  <c r="L207" i="1"/>
  <c r="O207" i="1"/>
  <c r="N207" i="1"/>
  <c r="K207" i="1"/>
  <c r="J207" i="1"/>
  <c r="K195" i="1"/>
  <c r="J195" i="1"/>
  <c r="L195" i="1"/>
  <c r="O172" i="1"/>
  <c r="O173" i="1"/>
  <c r="O174" i="1"/>
  <c r="O175" i="1"/>
  <c r="O176" i="1"/>
  <c r="O181" i="1" s="1"/>
  <c r="O177" i="1"/>
  <c r="O178" i="1"/>
  <c r="O179" i="1"/>
  <c r="O180" i="1"/>
  <c r="N172" i="1"/>
  <c r="N173" i="1"/>
  <c r="N174" i="1"/>
  <c r="N175" i="1"/>
  <c r="N176" i="1"/>
  <c r="N177" i="1"/>
  <c r="N178" i="1"/>
  <c r="N179" i="1"/>
  <c r="N180" i="1"/>
  <c r="M172" i="1"/>
  <c r="M173" i="1"/>
  <c r="M174" i="1"/>
  <c r="M175" i="1"/>
  <c r="M176" i="1"/>
  <c r="M177" i="1"/>
  <c r="M178" i="1"/>
  <c r="M179" i="1"/>
  <c r="M180" i="1"/>
  <c r="L172" i="1"/>
  <c r="L173" i="1"/>
  <c r="L174" i="1"/>
  <c r="L175" i="1"/>
  <c r="L176" i="1"/>
  <c r="L177" i="1"/>
  <c r="L178" i="1"/>
  <c r="L179" i="1"/>
  <c r="L180" i="1"/>
  <c r="K172" i="1"/>
  <c r="K173" i="1"/>
  <c r="K174" i="1"/>
  <c r="K175" i="1"/>
  <c r="K176" i="1"/>
  <c r="K177" i="1"/>
  <c r="K178" i="1"/>
  <c r="K179" i="1"/>
  <c r="J172" i="1"/>
  <c r="J173" i="1"/>
  <c r="J174" i="1"/>
  <c r="J175" i="1"/>
  <c r="J176" i="1"/>
  <c r="J177" i="1"/>
  <c r="J178" i="1"/>
  <c r="J179" i="1"/>
  <c r="J180" i="1"/>
  <c r="O171" i="1"/>
  <c r="N171" i="1"/>
  <c r="M171" i="1"/>
  <c r="L171" i="1"/>
  <c r="K171" i="1"/>
  <c r="J171" i="1"/>
  <c r="K180" i="1"/>
  <c r="Q155" i="1"/>
  <c r="Q156" i="1"/>
  <c r="Q157" i="1"/>
  <c r="Q158" i="1"/>
  <c r="Q159" i="1"/>
  <c r="Q160" i="1"/>
  <c r="Q161" i="1"/>
  <c r="Q162" i="1"/>
  <c r="Q163" i="1"/>
  <c r="P155" i="1"/>
  <c r="P156" i="1"/>
  <c r="P157" i="1"/>
  <c r="P158" i="1"/>
  <c r="P159" i="1"/>
  <c r="P160" i="1"/>
  <c r="P161" i="1"/>
  <c r="P162" i="1"/>
  <c r="P163" i="1"/>
  <c r="O155" i="1"/>
  <c r="O156" i="1"/>
  <c r="O157" i="1"/>
  <c r="O158" i="1"/>
  <c r="O159" i="1"/>
  <c r="O160" i="1"/>
  <c r="O161" i="1"/>
  <c r="O162" i="1"/>
  <c r="O163" i="1"/>
  <c r="N155" i="1"/>
  <c r="N156" i="1"/>
  <c r="N157" i="1"/>
  <c r="N158" i="1"/>
  <c r="N159" i="1"/>
  <c r="N160" i="1"/>
  <c r="N161" i="1"/>
  <c r="N162" i="1"/>
  <c r="N163" i="1"/>
  <c r="M155" i="1"/>
  <c r="M156" i="1"/>
  <c r="M157" i="1"/>
  <c r="M158" i="1"/>
  <c r="M159" i="1"/>
  <c r="M160" i="1"/>
  <c r="M161" i="1"/>
  <c r="M162" i="1"/>
  <c r="M163" i="1"/>
  <c r="L155" i="1"/>
  <c r="L156" i="1"/>
  <c r="L157" i="1"/>
  <c r="L158" i="1"/>
  <c r="L159" i="1"/>
  <c r="L160" i="1"/>
  <c r="L161" i="1"/>
  <c r="L162" i="1"/>
  <c r="L163" i="1"/>
  <c r="K155" i="1"/>
  <c r="K156" i="1"/>
  <c r="K157" i="1"/>
  <c r="K158" i="1"/>
  <c r="K159" i="1"/>
  <c r="K160" i="1"/>
  <c r="K161" i="1"/>
  <c r="K162" i="1"/>
  <c r="K163" i="1"/>
  <c r="J155" i="1"/>
  <c r="J156" i="1"/>
  <c r="J157" i="1"/>
  <c r="J158" i="1"/>
  <c r="J159" i="1"/>
  <c r="J160" i="1"/>
  <c r="J161" i="1"/>
  <c r="J162" i="1"/>
  <c r="J163" i="1"/>
  <c r="Q154" i="1"/>
  <c r="P154" i="1"/>
  <c r="O154" i="1"/>
  <c r="N154" i="1"/>
  <c r="M154" i="1"/>
  <c r="L154" i="1"/>
  <c r="K154" i="1"/>
  <c r="J154" i="1"/>
  <c r="O144" i="1"/>
  <c r="O145" i="1"/>
  <c r="O146" i="1"/>
  <c r="O147" i="1"/>
  <c r="N144" i="1"/>
  <c r="N145" i="1"/>
  <c r="N146" i="1"/>
  <c r="N147" i="1"/>
  <c r="M144" i="1"/>
  <c r="M145" i="1"/>
  <c r="M146" i="1"/>
  <c r="M147" i="1"/>
  <c r="K144" i="1"/>
  <c r="K145" i="1"/>
  <c r="K146" i="1"/>
  <c r="K147" i="1"/>
  <c r="L144" i="1"/>
  <c r="L145" i="1"/>
  <c r="L146" i="1"/>
  <c r="L147" i="1"/>
  <c r="O143" i="1"/>
  <c r="N143" i="1"/>
  <c r="M143" i="1"/>
  <c r="L143" i="1"/>
  <c r="K143" i="1"/>
  <c r="J144" i="1"/>
  <c r="J145" i="1"/>
  <c r="J146" i="1"/>
  <c r="J147" i="1"/>
  <c r="J143" i="1"/>
  <c r="L132" i="1"/>
  <c r="L133" i="1"/>
  <c r="L134" i="1"/>
  <c r="L135" i="1"/>
  <c r="L131" i="1"/>
  <c r="K132" i="1"/>
  <c r="K133" i="1"/>
  <c r="K134" i="1"/>
  <c r="K135" i="1"/>
  <c r="K131" i="1"/>
  <c r="J132" i="1"/>
  <c r="J133" i="1"/>
  <c r="J134" i="1"/>
  <c r="J135" i="1"/>
  <c r="J131" i="1"/>
  <c r="W93" i="1"/>
  <c r="W94" i="1"/>
  <c r="W95" i="1"/>
  <c r="W96" i="1"/>
  <c r="W97" i="1"/>
  <c r="W98" i="1"/>
  <c r="W99" i="1"/>
  <c r="W100" i="1"/>
  <c r="W101" i="1"/>
  <c r="W102" i="1"/>
  <c r="W103" i="1"/>
  <c r="W92" i="1"/>
  <c r="V93" i="1"/>
  <c r="V94" i="1"/>
  <c r="V95" i="1"/>
  <c r="V96" i="1"/>
  <c r="V97" i="1"/>
  <c r="V98" i="1"/>
  <c r="V99" i="1"/>
  <c r="V100" i="1"/>
  <c r="V101" i="1"/>
  <c r="V102" i="1"/>
  <c r="V103" i="1"/>
  <c r="V92" i="1"/>
  <c r="U93" i="1"/>
  <c r="U94" i="1"/>
  <c r="U95" i="1"/>
  <c r="U96" i="1"/>
  <c r="U97" i="1"/>
  <c r="U98" i="1"/>
  <c r="U99" i="1"/>
  <c r="U100" i="1"/>
  <c r="U101" i="1"/>
  <c r="U102" i="1"/>
  <c r="U103" i="1"/>
  <c r="U92" i="1"/>
  <c r="T93" i="1"/>
  <c r="T94" i="1"/>
  <c r="T95" i="1"/>
  <c r="T96" i="1"/>
  <c r="T97" i="1"/>
  <c r="T98" i="1"/>
  <c r="T99" i="1"/>
  <c r="T100" i="1"/>
  <c r="T101" i="1"/>
  <c r="T102" i="1"/>
  <c r="T103" i="1"/>
  <c r="T92" i="1"/>
  <c r="S93" i="1"/>
  <c r="S94" i="1"/>
  <c r="S95" i="1"/>
  <c r="S96" i="1"/>
  <c r="S97" i="1"/>
  <c r="S98" i="1"/>
  <c r="S99" i="1"/>
  <c r="S100" i="1"/>
  <c r="S101" i="1"/>
  <c r="S102" i="1"/>
  <c r="S103" i="1"/>
  <c r="S92" i="1"/>
  <c r="O112" i="1"/>
  <c r="O113" i="1"/>
  <c r="O114" i="1"/>
  <c r="O115" i="1"/>
  <c r="O116" i="1"/>
  <c r="O117" i="1"/>
  <c r="O118" i="1"/>
  <c r="O119" i="1"/>
  <c r="O120" i="1"/>
  <c r="O121" i="1"/>
  <c r="O122" i="1"/>
  <c r="O111" i="1"/>
  <c r="N112" i="1"/>
  <c r="N113" i="1"/>
  <c r="N114" i="1"/>
  <c r="N115" i="1"/>
  <c r="N116" i="1"/>
  <c r="N117" i="1"/>
  <c r="N118" i="1"/>
  <c r="N119" i="1"/>
  <c r="N120" i="1"/>
  <c r="N121" i="1"/>
  <c r="N122" i="1"/>
  <c r="N111" i="1"/>
  <c r="M112" i="1"/>
  <c r="M113" i="1"/>
  <c r="M114" i="1"/>
  <c r="M115" i="1"/>
  <c r="M116" i="1"/>
  <c r="M117" i="1"/>
  <c r="M118" i="1"/>
  <c r="M119" i="1"/>
  <c r="M120" i="1"/>
  <c r="M121" i="1"/>
  <c r="M122" i="1"/>
  <c r="M111" i="1"/>
  <c r="L112" i="1"/>
  <c r="L113" i="1"/>
  <c r="L114" i="1"/>
  <c r="L115" i="1"/>
  <c r="L116" i="1"/>
  <c r="L117" i="1"/>
  <c r="L118" i="1"/>
  <c r="L119" i="1"/>
  <c r="L120" i="1"/>
  <c r="L121" i="1"/>
  <c r="L122" i="1"/>
  <c r="L111" i="1"/>
  <c r="K112" i="1"/>
  <c r="K113" i="1"/>
  <c r="K114" i="1"/>
  <c r="K115" i="1"/>
  <c r="K116" i="1"/>
  <c r="K117" i="1"/>
  <c r="K118" i="1"/>
  <c r="K119" i="1"/>
  <c r="K120" i="1"/>
  <c r="K121" i="1"/>
  <c r="K122" i="1"/>
  <c r="K111" i="1"/>
  <c r="J112" i="1"/>
  <c r="J113" i="1"/>
  <c r="J114" i="1"/>
  <c r="J115" i="1"/>
  <c r="J116" i="1"/>
  <c r="J117" i="1"/>
  <c r="J118" i="1"/>
  <c r="J119" i="1"/>
  <c r="J120" i="1"/>
  <c r="J121" i="1"/>
  <c r="J122" i="1"/>
  <c r="J111" i="1"/>
  <c r="Q93" i="1"/>
  <c r="Q94" i="1"/>
  <c r="Q95" i="1"/>
  <c r="Q96" i="1"/>
  <c r="Q97" i="1"/>
  <c r="Q98" i="1"/>
  <c r="Q99" i="1"/>
  <c r="Q100" i="1"/>
  <c r="Q101" i="1"/>
  <c r="Q102" i="1"/>
  <c r="Q103" i="1"/>
  <c r="Q92" i="1"/>
  <c r="P92" i="1"/>
  <c r="R93" i="1"/>
  <c r="R94" i="1"/>
  <c r="R95" i="1"/>
  <c r="R96" i="1"/>
  <c r="R97" i="1"/>
  <c r="R98" i="1"/>
  <c r="R99" i="1"/>
  <c r="R100" i="1"/>
  <c r="R101" i="1"/>
  <c r="R102" i="1"/>
  <c r="R103" i="1"/>
  <c r="R92" i="1"/>
  <c r="P93" i="1"/>
  <c r="P94" i="1"/>
  <c r="P95" i="1"/>
  <c r="P96" i="1"/>
  <c r="P97" i="1"/>
  <c r="P98" i="1"/>
  <c r="P99" i="1"/>
  <c r="P100" i="1"/>
  <c r="P101" i="1"/>
  <c r="P102" i="1"/>
  <c r="P103" i="1"/>
  <c r="O93" i="1"/>
  <c r="O94" i="1"/>
  <c r="O95" i="1"/>
  <c r="O96" i="1"/>
  <c r="O97" i="1"/>
  <c r="O98" i="1"/>
  <c r="O99" i="1"/>
  <c r="O100" i="1"/>
  <c r="O101" i="1"/>
  <c r="O102" i="1"/>
  <c r="O103" i="1"/>
  <c r="O92" i="1"/>
  <c r="N93" i="1"/>
  <c r="N94" i="1"/>
  <c r="N95" i="1"/>
  <c r="N96" i="1"/>
  <c r="N97" i="1"/>
  <c r="N98" i="1"/>
  <c r="N99" i="1"/>
  <c r="N100" i="1"/>
  <c r="N101" i="1"/>
  <c r="N102" i="1"/>
  <c r="N103" i="1"/>
  <c r="N92" i="1"/>
  <c r="M93" i="1"/>
  <c r="M94" i="1"/>
  <c r="M95" i="1"/>
  <c r="M96" i="1"/>
  <c r="M97" i="1"/>
  <c r="M98" i="1"/>
  <c r="M99" i="1"/>
  <c r="M100" i="1"/>
  <c r="M101" i="1"/>
  <c r="M102" i="1"/>
  <c r="M103" i="1"/>
  <c r="M92" i="1"/>
  <c r="L93" i="1"/>
  <c r="L94" i="1"/>
  <c r="L95" i="1"/>
  <c r="L96" i="1"/>
  <c r="L97" i="1"/>
  <c r="L98" i="1"/>
  <c r="L99" i="1"/>
  <c r="L100" i="1"/>
  <c r="L101" i="1"/>
  <c r="L102" i="1"/>
  <c r="L103" i="1"/>
  <c r="L92" i="1"/>
  <c r="K93" i="1"/>
  <c r="K94" i="1"/>
  <c r="K95" i="1"/>
  <c r="K96" i="1"/>
  <c r="K97" i="1"/>
  <c r="K98" i="1"/>
  <c r="K99" i="1"/>
  <c r="K100" i="1"/>
  <c r="K101" i="1"/>
  <c r="K102" i="1"/>
  <c r="K103" i="1"/>
  <c r="K92" i="1"/>
  <c r="J93" i="1"/>
  <c r="J94" i="1"/>
  <c r="J95" i="1"/>
  <c r="J96" i="1"/>
  <c r="J97" i="1"/>
  <c r="J98" i="1"/>
  <c r="J99" i="1"/>
  <c r="J100" i="1"/>
  <c r="J101" i="1"/>
  <c r="J102" i="1"/>
  <c r="J103" i="1"/>
  <c r="J92" i="1"/>
  <c r="J208" i="1" l="1"/>
  <c r="L164" i="1"/>
  <c r="P164" i="1"/>
  <c r="J181" i="1"/>
  <c r="J164" i="1"/>
  <c r="M164" i="1"/>
  <c r="K136" i="1"/>
  <c r="N164" i="1"/>
  <c r="J196" i="1"/>
  <c r="N181" i="1"/>
  <c r="M181" i="1"/>
  <c r="L181" i="1"/>
  <c r="K181" i="1"/>
  <c r="J136" i="1"/>
  <c r="Q164" i="1"/>
  <c r="O164" i="1"/>
  <c r="K164" i="1"/>
  <c r="N148" i="1"/>
  <c r="J148" i="1"/>
  <c r="L148" i="1"/>
  <c r="O148" i="1"/>
  <c r="K148" i="1"/>
  <c r="M148" i="1"/>
  <c r="T104" i="1"/>
  <c r="L136" i="1"/>
  <c r="W104" i="1"/>
  <c r="V104" i="1"/>
  <c r="U104" i="1"/>
  <c r="S104" i="1"/>
  <c r="N123" i="1"/>
  <c r="M123" i="1"/>
  <c r="L123" i="1"/>
  <c r="J123" i="1"/>
  <c r="O123" i="1"/>
  <c r="K123" i="1"/>
  <c r="R104" i="1"/>
  <c r="Q104" i="1"/>
  <c r="P104" i="1"/>
  <c r="N104" i="1"/>
  <c r="L104" i="1"/>
  <c r="O104" i="1"/>
  <c r="J104" i="1"/>
  <c r="M104" i="1"/>
  <c r="K104" i="1"/>
  <c r="J182" i="1" l="1"/>
  <c r="J137" i="1"/>
  <c r="J124" i="1"/>
  <c r="J105" i="1"/>
  <c r="J165" i="1"/>
  <c r="J149" i="1"/>
  <c r="B59" i="1"/>
  <c r="B46" i="1"/>
  <c r="B47" i="1" s="1"/>
  <c r="B48" i="1" s="1"/>
  <c r="B49" i="1" s="1"/>
  <c r="B50" i="1" s="1"/>
  <c r="B51" i="1" s="1"/>
  <c r="B52" i="1" s="1"/>
  <c r="B53" i="1" s="1"/>
  <c r="B54" i="1" s="1"/>
  <c r="B38" i="1"/>
  <c r="B39" i="1" s="1"/>
  <c r="B40" i="1" s="1"/>
  <c r="B15" i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K239" i="1" l="1"/>
</calcChain>
</file>

<file path=xl/sharedStrings.xml><?xml version="1.0" encoding="utf-8"?>
<sst xmlns="http://schemas.openxmlformats.org/spreadsheetml/2006/main" count="916" uniqueCount="539">
  <si>
    <t>Classe e tipologia di pubblicazione</t>
  </si>
  <si>
    <t>Ruolo nel progetto</t>
  </si>
  <si>
    <t>Coordinatore Nazionale</t>
  </si>
  <si>
    <t>Coordinatore Locale</t>
  </si>
  <si>
    <t>Componente</t>
  </si>
  <si>
    <t>Area 01 - Scienze matematiche e informatiche</t>
  </si>
  <si>
    <t>Area 02 - Scienze fisiche</t>
  </si>
  <si>
    <t>Area 03 - Scienze chimiche</t>
  </si>
  <si>
    <t>MAT/01 LOGICA MATEMATICA</t>
  </si>
  <si>
    <t>MAT/02 ALGEBRA</t>
  </si>
  <si>
    <t>MAT/03 GEOMETRIA</t>
  </si>
  <si>
    <t>MAT/04 MATEMATICHE COMPLEMENTARI</t>
  </si>
  <si>
    <t>MAT/05 ANALISI MATEMATICA</t>
  </si>
  <si>
    <t>MAT/06 PROBABILITÀ E STATISTICA MATEMATICA</t>
  </si>
  <si>
    <t>MAT/07 FISICA MATEMATICA</t>
  </si>
  <si>
    <t>MAT/08 ANALISI NUMERICA</t>
  </si>
  <si>
    <t>MAT/09 RICERCA OPERATIVA</t>
  </si>
  <si>
    <t>INF/01 INFORMATICA </t>
  </si>
  <si>
    <t>FIS/01 FISICA SPERIMENTALE</t>
  </si>
  <si>
    <t>FIS/02 FISICA TEORICA, MODELLI E METODI MATEMATICI</t>
  </si>
  <si>
    <t>FIS/03 FISICA DELLA MATERIA</t>
  </si>
  <si>
    <t>FIS/04 FISICA NUCLEARE E SUBNUCLEARE</t>
  </si>
  <si>
    <t>FIS/05 ASTRONOMIA E ASTROFISICA</t>
  </si>
  <si>
    <t>FIS/06 FISICA PER IL SISTEMA TERRA E IL MEZZO CIRCUMTERRESTRE</t>
  </si>
  <si>
    <t>FIS/07 FISICA APPLICATA (A BENI CULTURALI, AMBIENTALI, BIOLOGIA E MEDICINA)</t>
  </si>
  <si>
    <t>FIS/08 DIDATTICA E STORIA DELLA FISICA </t>
  </si>
  <si>
    <t>CHIM/01 CHIMICA ANALITICA</t>
  </si>
  <si>
    <t>CHIM/02 CHIMICA FISICA</t>
  </si>
  <si>
    <t>CHIM/03 CHIMICA GENERALE E INORGANICA</t>
  </si>
  <si>
    <t>CHIM/04 CHIMICA INDUSTRIALE</t>
  </si>
  <si>
    <t>CHIM/05 SCIENZA E TECNOLOGIA DEI MATERIALI POLIMERICI</t>
  </si>
  <si>
    <t>CHIM/06 CHIMICA ORGANICA</t>
  </si>
  <si>
    <t>CHIM/07 FONDAMENTI CHIMICI DELLE TECNOLOGIE</t>
  </si>
  <si>
    <t>CHIM/08 CHIMICA FARMACEUTICA</t>
  </si>
  <si>
    <t>CHIM/09 FARMACEUTICO TECNOLOGICO APPLICATIVO</t>
  </si>
  <si>
    <t>CHIM/10 CHIMICA DEGLI ALIMENTI</t>
  </si>
  <si>
    <t>CHIM/11 CHIMICA E BIOTECNOLOGIA DELLE FERMENTAZIONI</t>
  </si>
  <si>
    <t>CHIM/12 CHIMICA DELL'AMBIENTE E DEI BENI CULTURALI</t>
  </si>
  <si>
    <t>GEO/01 PALEONTOLOGIA E PALEOECOLOGIA</t>
  </si>
  <si>
    <t>GEO/02 GEOLOGIA STRATIGRAFICA E SEDIMENTOLOGICA</t>
  </si>
  <si>
    <t>GEO/03 GEOLOGIA STRUTTURALE</t>
  </si>
  <si>
    <t>GEO/04 GEOGRAFIA FISICA E GEOMORFOLOGIA</t>
  </si>
  <si>
    <t>GEO/05 GEOLOGIA APPLICATA</t>
  </si>
  <si>
    <t>GEO/06 MINERALOGIA</t>
  </si>
  <si>
    <t>GEO/07 PETROLOGIA E PETROGRAFIA</t>
  </si>
  <si>
    <t>GEO/08 GEOCHIMICA E VULCANOLOGIA</t>
  </si>
  <si>
    <t>GEO/09 GEORISORSE MINERARIE E APPLICAZIONI MINERALOGICO- PETROGRAFICHE PER L'AMBIENTE ED I BENI CULTURALI</t>
  </si>
  <si>
    <t>GEO/10 GEOFISICA DELLA TERRA SOLIDA</t>
  </si>
  <si>
    <t>GEO/11 GEOFISICA APPLICATA</t>
  </si>
  <si>
    <t>GEO/12 OCEANOGRAFIA E FISICA DELL'ATMOSFERA</t>
  </si>
  <si>
    <t>BIO/01 BOTANICA GENERALE</t>
  </si>
  <si>
    <t>BIO/02 BOTANICA SISTEMATICA</t>
  </si>
  <si>
    <t>BIO/03 BOTANICA AMBIENTALE E APPLICATA</t>
  </si>
  <si>
    <t>BIO/04 FISIOLOGIA VEGETALE</t>
  </si>
  <si>
    <t>BIO/05 ZOOLOGIA</t>
  </si>
  <si>
    <t>BIO/06 ANATOMIA COMPARATA E CITOLOGIA</t>
  </si>
  <si>
    <t>BIO/07 ECOLOGIA</t>
  </si>
  <si>
    <t>BIO/08 ANTROPOLOGIA</t>
  </si>
  <si>
    <t>BIO/09 FISIOLOGIA</t>
  </si>
  <si>
    <t>BIO/10 BIOCHIMICA</t>
  </si>
  <si>
    <t>BIO/11 BIOLOGIA MOLECOLARE</t>
  </si>
  <si>
    <t>BIO/12 BIOCHIMICA CLINICA E BIOLOGIA MOLECOLARE CLINICA</t>
  </si>
  <si>
    <t>BIO/13 BIOLOGIA APPLICATA</t>
  </si>
  <si>
    <t>BIO/14 FARMACOLOGIA</t>
  </si>
  <si>
    <t>BIO/15 BIOLOGIA FARMACEUTICA</t>
  </si>
  <si>
    <t>BIO/16 ANATOMIA UMANA</t>
  </si>
  <si>
    <t>BIO/17 ISTOLOGIA</t>
  </si>
  <si>
    <t>BIO/18 GENETICA</t>
  </si>
  <si>
    <t>BIO/19 MICROBIOLOGIA GENERALE</t>
  </si>
  <si>
    <t>MED/01 STATISTICA MEDICA</t>
  </si>
  <si>
    <t>MED/02 STORIA DELLA MEDICINA</t>
  </si>
  <si>
    <t>MED/03 GENETICA MEDICA</t>
  </si>
  <si>
    <t>MED/04 PATOLOGIA GENERALE</t>
  </si>
  <si>
    <t>MED/05 PATOLOGIA CLINICA</t>
  </si>
  <si>
    <t>MED/06 ONCOLOGIA MEDICA</t>
  </si>
  <si>
    <t>MED/07 MICROBIOLOGIA E MICROBIOLOGIA CLINICA</t>
  </si>
  <si>
    <t>MED/08 ANATOMIA PATOLOGICA</t>
  </si>
  <si>
    <t>MED/09 MEDICINA INTERNA</t>
  </si>
  <si>
    <t>MED/10 MALATTIE DELL'APPARATO RESPIRATORIO</t>
  </si>
  <si>
    <t>MED/11 MALATTIE DELL'APPARATO CARDIOVASCOLARE</t>
  </si>
  <si>
    <t>MED/12 GASTROENTEROLOGIA</t>
  </si>
  <si>
    <t>MED/13 ENDOCRINOLOGIA</t>
  </si>
  <si>
    <t>MED/14 NEFROLOGIA</t>
  </si>
  <si>
    <t>MED/15 MALATTIE DEL SANGUE</t>
  </si>
  <si>
    <t>MED/16 REUMATOLOGIA</t>
  </si>
  <si>
    <t>MED/17 MALATTIE INFETTIVE</t>
  </si>
  <si>
    <t>MED/18 CHIRURGIA GENERALE</t>
  </si>
  <si>
    <t>MED/19 CHIRURGIA PLASTICA</t>
  </si>
  <si>
    <t>MED/20 CHIRURGIA PEDIATRICA E INFANTILE</t>
  </si>
  <si>
    <t>MED/21 CHIRURGIA TORACICA</t>
  </si>
  <si>
    <t>MED/22 CHIRURGIA VASCOLARE</t>
  </si>
  <si>
    <t>MED/23 CHIRURGIA CARDIACA</t>
  </si>
  <si>
    <t>MED/24 UROLOGIA</t>
  </si>
  <si>
    <t>MED/25 PSCHIATRIA</t>
  </si>
  <si>
    <t>MED/26 NEUROLOGIA</t>
  </si>
  <si>
    <t>MED/27 NEUROCHIRURGIA</t>
  </si>
  <si>
    <t>MED/28 MALATTIE ODONTOSTOMATOLOGICHE</t>
  </si>
  <si>
    <t>MED/29 CHIRURGIA MAXILLOFACCIALE</t>
  </si>
  <si>
    <t>MED/30 MALATTIE APPARATO VISIVO</t>
  </si>
  <si>
    <t>MED/31 OTORINOLARINGOIATRIA</t>
  </si>
  <si>
    <t>MED/32 AUDIOLOGIA</t>
  </si>
  <si>
    <t>MED/33 MALATTIE APPARATO LOCOMOTORE</t>
  </si>
  <si>
    <t>MED/34 MEDICINA FISICA E RIABILITATIVA</t>
  </si>
  <si>
    <t>MED/35 MALATTIE CUTANEE E VENEREE</t>
  </si>
  <si>
    <t>MED/36 DIAGNOSTICA PER IMMAGINI E RADIOTERAPIA</t>
  </si>
  <si>
    <t>MED/37 NEURORADIOLOGIA</t>
  </si>
  <si>
    <t>MED/38 PEDIATRIA GENERALE E SPECIALISTICA</t>
  </si>
  <si>
    <t>MED/39 NEUROPSICHIATRIA INFANTILE</t>
  </si>
  <si>
    <t>MED/40 GINECOLOGIA E OSTETRICIA</t>
  </si>
  <si>
    <t>MED/41 ANESTESIOLOGIA</t>
  </si>
  <si>
    <t>MED/42 IGIENE GENERALE E APPLICATA</t>
  </si>
  <si>
    <t>MED/43 MEDICINA LEGALE</t>
  </si>
  <si>
    <t>MED/44 MEDICINA DEL LAVORO</t>
  </si>
  <si>
    <t>MED/45 SCIENZE INFERMIERISTICHE GENERALI, CLINICHE E PEDIATRICHE</t>
  </si>
  <si>
    <t>MED/46 SCIENZE TECNICHE DI MEDICINA DI LABORATORIO</t>
  </si>
  <si>
    <t>MED/47 SCIENZE INFERMIERISTICHE OSTETRICO-GINECOLOGICHE</t>
  </si>
  <si>
    <t>MED/48 SCIENZE INFERMIERISTICHE E TECNICHE NEURO-PSICHIATRICHE E RIABILITATIVE</t>
  </si>
  <si>
    <t>MED/49 SCIENZE TECNICHE DIETETICHE APPLICATE</t>
  </si>
  <si>
    <t>MED/50 SCIENZE TECNICHE MEDICHE APPLICATE</t>
  </si>
  <si>
    <t>AGR/01 ECONOMIA ED ESTIMO RURALE</t>
  </si>
  <si>
    <t>AGR/02 AGRONOMIA E COLTIVAZIONI ERBACEE</t>
  </si>
  <si>
    <t>AGR/03 ARBORICOLTURA GENERALE E COLTIVAZIONI ARBOREE</t>
  </si>
  <si>
    <t>AGR/04 ORTICOLTURA E FLORICOLTURA</t>
  </si>
  <si>
    <t>AGR/05 ASSESTAMENTO FORESTALE E SELVICOLTURA</t>
  </si>
  <si>
    <t>AGR/06 TECNOLOGIA DEL LEGNO E UTILIZZAZIONI FORESTALI</t>
  </si>
  <si>
    <t>AGR/07 GENETICA AGRARIA</t>
  </si>
  <si>
    <t>AGR/08 IDRAULICA AGRARIA E SISTEMAZIONI IDRAULICO-FORESTALI</t>
  </si>
  <si>
    <t>AGR/09 MECCANICA AGRARIA</t>
  </si>
  <si>
    <t>AGR/10 COSTRUZIONI RURALI E TERRITORIO AGROFORESTALE</t>
  </si>
  <si>
    <t>AGR/11 ENTOMOLOGIA GENERALE E APPLICATA</t>
  </si>
  <si>
    <t>AGR/12 PATOLOGIA VEGETALE</t>
  </si>
  <si>
    <t>AGR/13 CHIMICA AGRARIA</t>
  </si>
  <si>
    <t>AGR/14 PEDOLOGIA</t>
  </si>
  <si>
    <t>AGR/15 SCIENZE E TECNOLOGIE ALIMENTARI</t>
  </si>
  <si>
    <t>AGR/16 MICROBIOLOGIA AGRARIA</t>
  </si>
  <si>
    <t>AGR/17 ZOOTECNICA GENERALE E MIGLIORAMENTO GENETICO</t>
  </si>
  <si>
    <t>AGR/18 NUTRIZIONE E ALIMENTAZIONE ANIMALE</t>
  </si>
  <si>
    <t>AGR/19 ZOOTECNICA SPECIALE</t>
  </si>
  <si>
    <t>AGR/20 ZOOCOLTURE</t>
  </si>
  <si>
    <t>VET/01 ANATOMIA DEGLI ANIMALI DOMESTICI</t>
  </si>
  <si>
    <t>VET/02 FISIOLOGIA VETERINARIA</t>
  </si>
  <si>
    <t>VET/03 PATOLOGIA GENERALE E ANATOMIA PATOLOGICA VETERINARIA</t>
  </si>
  <si>
    <t>VET/04 ISPEZIONE DEGLI ALIMENTI DI ORIGINE ANIMALE</t>
  </si>
  <si>
    <t>VET/05 MALATTIE INFETTIVE DEGLI ANIMALI DOMESTICI</t>
  </si>
  <si>
    <t>VET/06 PARASSITOLOGIA E MALATTIE PARASSITARIE DEGLI ANIMALI</t>
  </si>
  <si>
    <t>VET/07 FARMACOLOGIA E TOSSICOLOGIA VETERINARIA</t>
  </si>
  <si>
    <t>VET/08 CLINICA MEDICA VETERINARIA</t>
  </si>
  <si>
    <t>VET/09 CLINICA CHIRURGICA VETERINARIA</t>
  </si>
  <si>
    <t>VET/10 CLINICA OSTETRICA E GINECOLOGIA VETERINARIA</t>
  </si>
  <si>
    <t>ICAR/01 IDRAULICA</t>
  </si>
  <si>
    <t>ICAR/02 COSTRUZIONI IDRAULICHE E MARITTIME E IDROLOGIA</t>
  </si>
  <si>
    <t>ICAR/03 INGEGNERIA SANITARIA-AMBIENTALE</t>
  </si>
  <si>
    <t>ICAR/04 STRADE, FERROVIE ED AEROPORTI</t>
  </si>
  <si>
    <t>ICAR/05 TRASPORTI</t>
  </si>
  <si>
    <t>ICAR/06 TOPOGRAFIA E CARTOGRAFIA</t>
  </si>
  <si>
    <t>ICAR/07 GEOTECNICA</t>
  </si>
  <si>
    <t>ICAR/08 SCIENZA DELLE COSTRUZIONI</t>
  </si>
  <si>
    <t>ICAR/09 TECNICA DELLE COSTRUZIONI</t>
  </si>
  <si>
    <t>ICAR/10 ARCHITETTURA TECNICA</t>
  </si>
  <si>
    <t>ICAR/11 PRODUZIONE EDILIZIA</t>
  </si>
  <si>
    <t>ICAR/12 TECNOLOGIA DELL'ARCHITETTURA</t>
  </si>
  <si>
    <t>ICAR/13 DISEGNO INDUSTRIALE</t>
  </si>
  <si>
    <t>ICAR/14 COMPOSIZIONE ARCHITETTONICA E URBANA</t>
  </si>
  <si>
    <t>ICAR/15 ARCHITETTURA DEL PAESAGGIO</t>
  </si>
  <si>
    <t>ICAR/16 ARCHITETTURA DEGLI INTERNI E ALLESTIMENTO</t>
  </si>
  <si>
    <t>ICAR/17 DISEGNO</t>
  </si>
  <si>
    <t>ICAR/18 STORIA DELL'ARCHITETTURA</t>
  </si>
  <si>
    <t>ICAR/19 RESTAURO</t>
  </si>
  <si>
    <t>ICAR/20 TECNICA E PIANIFICAZIONE URBANISTICA</t>
  </si>
  <si>
    <t>ICAR/21 URBANISTICA</t>
  </si>
  <si>
    <t>ICAR/22 ESTIMO</t>
  </si>
  <si>
    <t>ING-IND/01 ARCHITETTURA NAVALE</t>
  </si>
  <si>
    <t>ING-IND/02 COSTRUZIONI E IMPIANTI NAVALI E MARINI</t>
  </si>
  <si>
    <t>ING-IND/03 MECCANICA DEL VOLO</t>
  </si>
  <si>
    <t>ING-IND/04 COSTRUZIONI E STRUTTURE AEROSPAZIALI</t>
  </si>
  <si>
    <t>ING-IND/05 IMPIANTI E SISTEMI AEROSPAZIALI</t>
  </si>
  <si>
    <t>ING-IND/06 FLUIDODINAMICA</t>
  </si>
  <si>
    <t>ING-IND/07 PROPULSIONE AEROSPAZIALE</t>
  </si>
  <si>
    <t>ING-IND/08 MACCHINE A FLUIDO</t>
  </si>
  <si>
    <t>ING-IND/09 SISTEMI PER L'ENERGIA E L'AMBIENTE</t>
  </si>
  <si>
    <t>ING-IND/10 FISICA TECNICA INDUSTRIALE</t>
  </si>
  <si>
    <t>ING-IND/11 FISICA TECNICA AMBIENTALE</t>
  </si>
  <si>
    <t>ING-IND/12 MISURE MECCANICHE E TERMICHE</t>
  </si>
  <si>
    <t>ING-IND/13 MECCANICA APPLICATA ALLE MACCHINE</t>
  </si>
  <si>
    <t>ING-IND/14 PROGETTAZIONE MECCANICA E COSTRUZIONE DI MACCHINE</t>
  </si>
  <si>
    <t>ING-IND/15 DISEGNO E METODI DELL'INGEGNERIA INDUSTRIALE</t>
  </si>
  <si>
    <t>ING-IND/16 TECNOLOGIE E SISTEMI DI LAVORAZIONE</t>
  </si>
  <si>
    <t>ING-IND/17 IMPIANTI INDUSTRIALI MECCANICI</t>
  </si>
  <si>
    <t>ING-IND/18 FISICA DEI REATTORI NUCLEARI</t>
  </si>
  <si>
    <t>ING-IND/19 IMPIANTI NUCLEARI</t>
  </si>
  <si>
    <t>ING-IND/20 MISURE E STRUMENTAZIONE NUCLEARI</t>
  </si>
  <si>
    <t>ING-IND/21 METALLURGIA</t>
  </si>
  <si>
    <t>ING-IND/22 SCIENZA E TECNOLOGIA DEI MATERIALI</t>
  </si>
  <si>
    <t>ING-IND/23 CHIMICA FISICA APPLICATA</t>
  </si>
  <si>
    <t>ING-IND/24 PRINCIPI DI INGEGNERIA CHIMICA</t>
  </si>
  <si>
    <t>ING-IND/25 IMPIANTI CHIMICI</t>
  </si>
  <si>
    <t>ING-IND/26 TEORIA DELLO SVILUPPO DEI PROCESSI CHIMICI</t>
  </si>
  <si>
    <t>ING-IND/27 CHIMICA INDUSTRIALE E TECNOLOGICA</t>
  </si>
  <si>
    <t>ING-IND/28 INGEGNERIA E SICUREZZA DEGLI SCAVI</t>
  </si>
  <si>
    <t>ING-IND/29 INGEGNERIA DELLE MATERIE PRIME</t>
  </si>
  <si>
    <t>ING-IND/30 IDROCARBURI E FLUIDI DEL SOTTOSUOLO</t>
  </si>
  <si>
    <t>ING-IND/31 ELETTROTECNICA</t>
  </si>
  <si>
    <t>ING-IND/32 CONVERTITORI, MACCHINE E AZIONAMENTI ELETTRICI</t>
  </si>
  <si>
    <t>ING-IND/33 SISTEMI ELETTRICI PER L'ENERGIA</t>
  </si>
  <si>
    <t>ING-IND/34 BIOINGEGNERIA INDUSTRIALE</t>
  </si>
  <si>
    <t>ING-IND/35 INGEGNERIA ECONOMICO-GESTIONALE</t>
  </si>
  <si>
    <t>ING-INF/01 ELETTRONICA</t>
  </si>
  <si>
    <t>ING-INF/02 CAMPI ELETTROMAGNETICI</t>
  </si>
  <si>
    <t>ING-INF/03 TELECOMUNICAZIONI</t>
  </si>
  <si>
    <t>ING-INF/04 AUTOMATICA</t>
  </si>
  <si>
    <t>ING-INF/05 SISTEMI DI ELABORAZIONE DELLE INFORMAZIONI</t>
  </si>
  <si>
    <t>ING-INF/06 BIOINGEGNERIA ELETTRONICA E INFORMATICA</t>
  </si>
  <si>
    <t>ING-INF/07 MISURE ELETTRICHE E ELETTRONICHE</t>
  </si>
  <si>
    <t>L-ANT/01 PREISTORIA E PROTOSTORIA</t>
  </si>
  <si>
    <t>L-ANT/02 STORIA GRECA</t>
  </si>
  <si>
    <t>L-ANT/03 STORIA ROMANA</t>
  </si>
  <si>
    <t>L-ANT/04 NUMISMATICA</t>
  </si>
  <si>
    <t>L-ANT/05 PAPIROLOGIA</t>
  </si>
  <si>
    <t>L-ANT/06 ETRUSCOLOGIA E ANTICHITÀ ITALICHE</t>
  </si>
  <si>
    <t>L-ANT/07 ARCHEOLOGIA CLASSICA</t>
  </si>
  <si>
    <t>L-ANT/08 ARCHEOLOGIA CRISTIANA E MEDIEVALE</t>
  </si>
  <si>
    <t>L-ANT/09 TOPOGRAFIA ANTICA</t>
  </si>
  <si>
    <t>L-ANT/10 METODOLOGIE DELLA RICERCA ARCHEOLOGICA</t>
  </si>
  <si>
    <t>L-ART/01 STORIA DELL'ARTE MEDIEVALE</t>
  </si>
  <si>
    <t>L-ART/02 STORIA DELL'ARTE MODERNA</t>
  </si>
  <si>
    <t>L-ART/03 STORIA DELL'ARTE CONTEMPORANEA</t>
  </si>
  <si>
    <t>L-ART/04 MUSEOLOGIA E CRITICA ARTISTICA E DEL RESTAURO</t>
  </si>
  <si>
    <t>L-ART/05 DISCIPLINE DELLO SPETTACOLO</t>
  </si>
  <si>
    <t>L-ART/06 CINEMA, FOTOGRAFIA E TELEVISIONE</t>
  </si>
  <si>
    <t>L-ART/07 MUSICOLOGIA E STORIA DELLA MUSICA</t>
  </si>
  <si>
    <t>L-ART/08 ETNOMUSICOLOGIA</t>
  </si>
  <si>
    <t>L-FIL-LET/01 CIVILTÀ EGEE</t>
  </si>
  <si>
    <t>L-FIL-LET/02 LINGUA E LETTERATURA GRECA</t>
  </si>
  <si>
    <t>L-FIL-LET/03 FILOLOGIA ITALICA, ILLIRICA, CELTICA</t>
  </si>
  <si>
    <t>L-FIL-LET/04 LINGUA E LETTERATURA LATINA</t>
  </si>
  <si>
    <t>L-FIL-LET/05 FILOLOGIA CLASSICA</t>
  </si>
  <si>
    <t>L-FIL-LET/06 LETTERATURA CRISTIANA ANTICA</t>
  </si>
  <si>
    <t>L-FIL-LET/07 CIVILTÀ BIZANTINA</t>
  </si>
  <si>
    <t>L-FIL-LET/08 LETTERATURA LATINA MEDIEVALE E UMANISTICA</t>
  </si>
  <si>
    <t>L-FIL-LET/09 FILOLOGIA E LINGUISTICA ROMANZA</t>
  </si>
  <si>
    <t>L-FIL-LET/10 LETTERATURA ITALIANA</t>
  </si>
  <si>
    <t>L-FIL-LET/11 LETTERATURA ITALIANA CONTEMPORANEA</t>
  </si>
  <si>
    <t>L-FIL-LET/12 LINGUISTICA ITALIANA</t>
  </si>
  <si>
    <t>L-FIL-LET/13 FILOLOGIA DELLA LETTERATURA ITALIANA</t>
  </si>
  <si>
    <t>L-FIL-LET/14 CRITICA LETTERARIA E LETTERATURE COMPARATE</t>
  </si>
  <si>
    <t>L-FIL-LET/15 FILOLOGIA GERMANICA</t>
  </si>
  <si>
    <t>L-LIN/01 GLOTTOLOGIA E LINGUISTICA</t>
  </si>
  <si>
    <t>L-LIN/02 DIDATTICA DELLE LINGUE MODERNE</t>
  </si>
  <si>
    <t>L-LIN/03 LETTERATURA FRANCESE</t>
  </si>
  <si>
    <t>L-LIN/04 LINGUA E TRADUZIONE - LINGUA FRANCESE</t>
  </si>
  <si>
    <t>L-LIN/05 LETTERATURA SPAGNOLA</t>
  </si>
  <si>
    <t>L-LIN/06 LINGUA E LETTERATURE ISPANO-AMERICANE</t>
  </si>
  <si>
    <t>L-LIN/07 LINGUA E TRADUZIONE - LINGUA SPAGNOLA</t>
  </si>
  <si>
    <t>L-LIN/08 LETTERATURA PORTOGHESE E BRASILIANA</t>
  </si>
  <si>
    <t>L-LIN/09 LINGUA E TRADUZIONE - LINGUE PORTOGHESE E BRASILIANA</t>
  </si>
  <si>
    <t>L-LIN/10 LETTERATURA INGLESE</t>
  </si>
  <si>
    <t>L-LIN/11 LINGUE E LETTERATURE ANGLO-AMERICANE</t>
  </si>
  <si>
    <t>L-LIN/12 LINGUA E TRADUZIONE - LINGUA INGLESE</t>
  </si>
  <si>
    <t>L-LIN/13 LETTERATURA TEDESCA</t>
  </si>
  <si>
    <t>L-LIN/14 LINGUA E TRADUZIONE - LINGUA TEDESCA</t>
  </si>
  <si>
    <t>L-LIN/15 LINGUE E LETTERATURE NORDICHE</t>
  </si>
  <si>
    <t>L-LIN/16 LINGUA E LETTERATURA NEDERLANDESE</t>
  </si>
  <si>
    <t>L-LIN/17 LINGUA E LETTERATURA ROMENA</t>
  </si>
  <si>
    <t>L-LIN/18 LINGUA E LETTERATURA ALBANESE</t>
  </si>
  <si>
    <t>L-LIN/19 FILOLOGIA UGRO-FINNICA</t>
  </si>
  <si>
    <t>L-LIN/20 LINGUA E LETTERATURA NEOGRECA</t>
  </si>
  <si>
    <t>L-LIN/21 SLAVISTICA</t>
  </si>
  <si>
    <t>L-OR/01 STORIA DEL VICINO ORIENTE ANTICO</t>
  </si>
  <si>
    <t>L-OR/02 EGITTOLOGIA E CIVILTÀ COPTA</t>
  </si>
  <si>
    <t>L-OR/03 ASSIRIOLOGIA</t>
  </si>
  <si>
    <t>L-OR/04 ANATOLISTICA</t>
  </si>
  <si>
    <t>L-OR/05 ARCHEOLOGIA E STORIA DELL'ARTE DEL VICINO ORIENTE ANTICO</t>
  </si>
  <si>
    <t>L-OR/06 ARCHEOLOGIA FENICIO-PUNICA</t>
  </si>
  <si>
    <t>L-OR/07 SEMITISTICA - LINGUE E LETTERATURE DELL'ETIOPIA</t>
  </si>
  <si>
    <t>L-OR/08 EBRAICO</t>
  </si>
  <si>
    <t>L-OR/09 LINGUE E LETTERATURE DELL'AFRICA</t>
  </si>
  <si>
    <t>L-OR/10 STORIA DEI PAESI ISLAMICI</t>
  </si>
  <si>
    <t>L-OR/11 ARCHEOLOGIA E STORIA DELL'ARTE MUSULMANA</t>
  </si>
  <si>
    <t>L-OR/12 LINGUA E LETTERATURA ARABA</t>
  </si>
  <si>
    <t>L-OR/13 ARMENISTICA, CAUCASOLOGIA, MONGOLISTICA E TURCOLOGIA</t>
  </si>
  <si>
    <t>L-OR/14 FILOLOGIA, RELIGIONI E STORIA DELL'IRAN</t>
  </si>
  <si>
    <t>L-OR/15 LINGUA E LETTERATURA PERSIANA</t>
  </si>
  <si>
    <t>L-OR/16 ARCHEOLOGIA E STORIA DELL'ARTE DELL'INDIA E DELL'ASIA CENTRALE</t>
  </si>
  <si>
    <t>L-OR/17 FILOSOFIE, RELIGIONI E STORIA DELL'INDIA E DELL'ASIA CENTRALE</t>
  </si>
  <si>
    <t>L-OR/18 INDOLOGIA E TIBETOLOGIA</t>
  </si>
  <si>
    <t>L-OR/19 LINGUE E LETTERATURE MODERNE DEL SUBCONTINENTE INDIANO</t>
  </si>
  <si>
    <t>L-OR/20 ARCHEOLOGIA, STORIA DELL'ARTE E FILOSOFIE DELL'ASIA ORIENTALE</t>
  </si>
  <si>
    <t>L-OR/21 LINGUE E LETTERATURE DELLA CINA E DELL'ASIA SUD-ORIENTALE</t>
  </si>
  <si>
    <t>L-OR/22 LINGUE E LETTERATURE DEL GIAPPONE E DELLA COREA</t>
  </si>
  <si>
    <t>L-OR/23 STORIA DELL'ASIA ORIENTALE E SUD-ORIENTALE</t>
  </si>
  <si>
    <t>M-STO/01 STORIA MEDIEVALE</t>
  </si>
  <si>
    <t>M-STO/02 STORIA MODERNA</t>
  </si>
  <si>
    <t>M-STO/03 STORIA DELL'EUROPA ORIENTALE</t>
  </si>
  <si>
    <t>M-STO/04 STORIA CONTEMPORANEA</t>
  </si>
  <si>
    <t>M-STO/05 STORIA DELLA SCIENZA E DELLE TECNICHE</t>
  </si>
  <si>
    <t>M-STO/06 STORIA DELLE RELIGIONI</t>
  </si>
  <si>
    <t>M-STO/07 STORIA DEL CRISTIANESIMO E DELLE CHIESE</t>
  </si>
  <si>
    <t>M-STO/08 ARCHIVISTICA, BIBLIOGRAFIA E BIBLIOTECONOMIA</t>
  </si>
  <si>
    <t>M-STO/09 PALEOGRAFIA</t>
  </si>
  <si>
    <t>M-DEA/01 DISCIPLINE DEMOETNOANTROPOLOGICHE</t>
  </si>
  <si>
    <t>M-GGR/01 GEOGRAFIA</t>
  </si>
  <si>
    <t>M-GGR/02 GEOGRAFIA ECONOMICO-POLITICA</t>
  </si>
  <si>
    <t>M-FIL/01 FILOSOFIA TEORETICA</t>
  </si>
  <si>
    <t>M-FIL/02 LOGICA E FILOSOFIA DELLA SCIENZA</t>
  </si>
  <si>
    <t>M-FIL/03 FILOSOFIA MORALE</t>
  </si>
  <si>
    <t>M-FIL/04 ESTETICA</t>
  </si>
  <si>
    <t>M-FIL/05 FILOSOFIA E TEORIA DEI LINGUAGGI</t>
  </si>
  <si>
    <t>M-FIL/06 STORIA DELLA FILOSOFIA</t>
  </si>
  <si>
    <t>M-FIL/07 STORIA DELLA FILOSOFIA ANTICA</t>
  </si>
  <si>
    <t>M-FIL/08 STORIA DELLA FILOSOFIA MEDIEVALE</t>
  </si>
  <si>
    <t>M-PED/01 PEDAGOGIA GENERALE E SOCIALE</t>
  </si>
  <si>
    <t>M-PED/02 STORIA DELLA PEDAGOGIA</t>
  </si>
  <si>
    <t>M-PED/03 DIDATTICA E PEDAGOGIA SPECIALE</t>
  </si>
  <si>
    <t>M-PED/04 PEDAGOGIA SPERIMENTALE</t>
  </si>
  <si>
    <t>M-PSI/01 PSICOLOGIA GENERALE</t>
  </si>
  <si>
    <t>M-PSI/02 PSICOBIOLOGIA E PSICOLOGIA FISIOLOGICA</t>
  </si>
  <si>
    <t>M-PSI/03 PSICOMETRIA</t>
  </si>
  <si>
    <t>M-PSI/04 PSICOLOGIA DELLO SVILUPPO E PSICOLOGIA DELL'EDUCAZIONE</t>
  </si>
  <si>
    <t>M-PSI/05 PSICOLOGIA SOCIALE</t>
  </si>
  <si>
    <t>M-PSI/06 PSICOLOGIA DEL LAVORO E DELLE ORGANIZZAZIONI</t>
  </si>
  <si>
    <t>M-PSI/07 PSICOLOGIA DINAMICA</t>
  </si>
  <si>
    <t>M-PSI/08 PSICOLOGIA CLINICA</t>
  </si>
  <si>
    <t>M-EDF/01 METODI E DIDATTICHE DELLE ATTIVITÀ MOTORIE</t>
  </si>
  <si>
    <t>M-EDF/02 METODI E DIDATTICHE DELLE ATTIVITÀ SPORTIVE</t>
  </si>
  <si>
    <t>IUS/01 DIRITTO PRIVATO</t>
  </si>
  <si>
    <t>IUS/02 DIRITTO PRIVATO COMPARATO</t>
  </si>
  <si>
    <t>IUS/03 DIRITTO AGRARIO</t>
  </si>
  <si>
    <t>IUS/04 DIRITTO COMMERCIALE</t>
  </si>
  <si>
    <t>IUS/05 DIRITTO DELL'ECONOMIA</t>
  </si>
  <si>
    <t>IUS/06 DIRITTO DELLA NAVIGAZIONE</t>
  </si>
  <si>
    <t>IUS/07 DIRITTO DEL LAVORO</t>
  </si>
  <si>
    <t>IUS/08 DIRITTO COSTITUZIONALE</t>
  </si>
  <si>
    <t>IUS/09 ISTITUZIONI DI DIRITTO PUBBLICO</t>
  </si>
  <si>
    <t>IUS/10 DIRITTO AMMINISTRATIVO</t>
  </si>
  <si>
    <t>IUS/11 DIRITTO CANONICO E DIRITTO ECCLESIASTICO</t>
  </si>
  <si>
    <t>IUS/12 DIRITTO TRIBUTARIO</t>
  </si>
  <si>
    <t>IUS/13 DIRITTO INTERNAZIONALE</t>
  </si>
  <si>
    <t>IUS/14 DIRITTO DELL'UNIONE EUROPEA</t>
  </si>
  <si>
    <t>IUS/15 DIRITTO PROCESSUALE CIVILE</t>
  </si>
  <si>
    <t>IUS/16 DIRITTO PROCESSUALE PENALE</t>
  </si>
  <si>
    <t>IUS/17 DIRITTO PENALE</t>
  </si>
  <si>
    <t>IUS/18 DIRITTO ROMANO E DIRITTI DELL'ANTICHITÀ</t>
  </si>
  <si>
    <t>IUS/19 STORIA DEL DIRITTO MEDIEVALE E MODERNO</t>
  </si>
  <si>
    <t>IUS/20 FILOSOFIA DEL DIRITTO</t>
  </si>
  <si>
    <t>IUS/21 DIRITTO PUBBLICO COMPARATO</t>
  </si>
  <si>
    <t>SECS-P/01 ECONOMIA POLITICA</t>
  </si>
  <si>
    <t>SECS P/02 POLITICA ECONOMICA</t>
  </si>
  <si>
    <t>SECS-P/03 SCIENZA DELLE FINANZE</t>
  </si>
  <si>
    <t>SECS-P/04 STORIA DEL PENSIERO ECONOMICO</t>
  </si>
  <si>
    <t>SECS-P/05 ECONOMETRIA</t>
  </si>
  <si>
    <t>SECS-P/06 ECONOMIA APPLICATA</t>
  </si>
  <si>
    <t>SECS-P/07 ECONOMIA AZIENDALE</t>
  </si>
  <si>
    <t>SECS-P/08 ECONOMIA E GESTIONE DELLE IMPRESE</t>
  </si>
  <si>
    <t>SECS-P/09 FINANZA AZIENDALE</t>
  </si>
  <si>
    <t>SECS-P/10 ORGANIZZAZIONE AZIENDALE</t>
  </si>
  <si>
    <t>SECS-P/11 ECONOMIA DEGLI INTERMEDIARI FINANZIARI</t>
  </si>
  <si>
    <t>SECS-P/12 STORIA ECONOMICA</t>
  </si>
  <si>
    <t>SECS-P/13 SCIENZE MERCEOLOGICHE</t>
  </si>
  <si>
    <t>SECS-S/01 STATISTICA</t>
  </si>
  <si>
    <t>SECS-S/02 STATISTICA PER LA RICERCA SPERIMENTALE E TECNOLOGICA</t>
  </si>
  <si>
    <t>SECS-S/03 STATISTICA ECONOMICA</t>
  </si>
  <si>
    <t>SECS-S/04 DEMOGRAFIA</t>
  </si>
  <si>
    <t>SECS-S/05 STATISTICA SOCIALE</t>
  </si>
  <si>
    <t>SECS-S/06 METODI MATEMATICI DELL'ECONOMIA E DELLE SCIENZE ATTUARIALI E FINANZIARIE</t>
  </si>
  <si>
    <t>SPS/01 FILOSOFIA POLITICA</t>
  </si>
  <si>
    <t>SPS/02 STORIA DELLE DOTTRINE POLITICHE</t>
  </si>
  <si>
    <t>SPS/03 STORIA DELLE ISTITUZIONI POLITICHE</t>
  </si>
  <si>
    <t>SPS/04 SCIENZA POLITICA</t>
  </si>
  <si>
    <t>SPS/05 STORIA E ISTITUZIONI DELLE AMERICHE</t>
  </si>
  <si>
    <t>SPS/06 STORIA DELLE RELAZIONI INTERNAZIONALI</t>
  </si>
  <si>
    <t>SPS/07 SOCIOLOGIA GENERALE</t>
  </si>
  <si>
    <t>SPS/08 SOCIOLOGIA DEI PROCESSI CULTURALI E COMUNICATIVI</t>
  </si>
  <si>
    <t>SPS/09 SOCIOLOGIA DEI PROCESSI ECONOMICI E DEL LAVORO</t>
  </si>
  <si>
    <t>SPS/10 SOCIOLOGIA DELL'AMBIENTE E DEL TERRITORIO</t>
  </si>
  <si>
    <t>SPS/11 SOCIOLOGIA DEI FENOMENI POLITICI</t>
  </si>
  <si>
    <t>SPS/12 SOCIOLOGIA GIURIDICA, DELLA DEVIANZA E MUTAMENTO SOCIALE</t>
  </si>
  <si>
    <t>SPS/13 STORIA E ISTITUZIONI DELL'AFRICA</t>
  </si>
  <si>
    <t>SPS/14 STORIA E ISTITUZIONI DELL'ASIA</t>
  </si>
  <si>
    <t>Area CUN</t>
  </si>
  <si>
    <t>Settore bibliometrico</t>
  </si>
  <si>
    <t>Settore non bibliometrico</t>
  </si>
  <si>
    <t>Area 04 - Scienze della terra</t>
  </si>
  <si>
    <t>Area 05 - Scienze biologiche</t>
  </si>
  <si>
    <t>Area 06 - Scienze mediche</t>
  </si>
  <si>
    <t>Area 07 - Scienze agrarie e veterinarie</t>
  </si>
  <si>
    <t>Area 08 - Ingegneria civile e Architettura</t>
  </si>
  <si>
    <t>Area 09 - Ingegneria industriale e dell'informazione</t>
  </si>
  <si>
    <t>Area 10 - Scienze dell'antichità, filologico-letterarie e storico-artistiche</t>
  </si>
  <si>
    <t>Area 11 - Scienze storiche, filosofiche, pedagogiche e psicologiche</t>
  </si>
  <si>
    <t>Area 12 - Scienze giuridiche</t>
  </si>
  <si>
    <t>Area 13 - Scienze economiche e statistiche</t>
  </si>
  <si>
    <t>Area 14 - Scienze politiche e sociali</t>
  </si>
  <si>
    <t>Monografia</t>
  </si>
  <si>
    <t>Capitolo di libro</t>
  </si>
  <si>
    <t>Contributo in volume collettaneo</t>
  </si>
  <si>
    <t>Atti di convegno indicizzato ISI-SCOPUS</t>
  </si>
  <si>
    <t xml:space="preserve">Altri atti di convegno </t>
  </si>
  <si>
    <t>Altro</t>
  </si>
  <si>
    <t>Autore/i</t>
  </si>
  <si>
    <t>Nome Rivista/Titolo volume</t>
  </si>
  <si>
    <t>link pagina web (facoltativo)</t>
  </si>
  <si>
    <t>I - Diritti umani</t>
  </si>
  <si>
    <t>II - Differenze di genere e pari opportunità</t>
  </si>
  <si>
    <t>III - Sicurezza e benessere</t>
  </si>
  <si>
    <t>IV - Sviluppo e innovazione tecnologica</t>
  </si>
  <si>
    <t>V - Cultura e turismo</t>
  </si>
  <si>
    <t>Carattere interdisciplinare</t>
  </si>
  <si>
    <t>Coautori di altri Atenei</t>
  </si>
  <si>
    <t>Carattere internazionale</t>
  </si>
  <si>
    <t>Coautori della UniFortunato</t>
  </si>
  <si>
    <t>Eleggibile ai fini VQR</t>
  </si>
  <si>
    <t>Sì</t>
  </si>
  <si>
    <t>No</t>
  </si>
  <si>
    <t>Linea di ricerca di Ateneo</t>
  </si>
  <si>
    <t>Linee guida di Ateneo</t>
  </si>
  <si>
    <t>Membro del Comitato Scientifico</t>
  </si>
  <si>
    <t>Relatore</t>
  </si>
  <si>
    <t>Relatore invitato</t>
  </si>
  <si>
    <t>Chair</t>
  </si>
  <si>
    <t>Discussant</t>
  </si>
  <si>
    <t>Membro del Comitato Organizzatore</t>
  </si>
  <si>
    <t>Tipologia di finanziamento</t>
  </si>
  <si>
    <t>Ruolo</t>
  </si>
  <si>
    <t>Anno inizio</t>
  </si>
  <si>
    <t>Durata</t>
  </si>
  <si>
    <t>Titolo del progetto</t>
  </si>
  <si>
    <t>Linee di ricerca di Ateneo</t>
  </si>
  <si>
    <t>Fondi pubblici europei</t>
  </si>
  <si>
    <t>Fondi pubblici nazionali</t>
  </si>
  <si>
    <t>Fondi pubblici regionali</t>
  </si>
  <si>
    <t>Fondi privati</t>
  </si>
  <si>
    <t>Capofila</t>
  </si>
  <si>
    <t>Partner</t>
  </si>
  <si>
    <t>Settore Scientifico Disciplinare</t>
  </si>
  <si>
    <t>Stato attulae</t>
  </si>
  <si>
    <t>Abilitato I fascia</t>
  </si>
  <si>
    <t>Abilitato II fascia</t>
  </si>
  <si>
    <t>In possesso requisiti I fascia</t>
  </si>
  <si>
    <t>In possesso requisiti II fascia</t>
  </si>
  <si>
    <t>Rivista</t>
  </si>
  <si>
    <t>Incarico</t>
  </si>
  <si>
    <t>Componente del Comitato Scientifico</t>
  </si>
  <si>
    <t>Componente del Comitato di redazione</t>
  </si>
  <si>
    <t>Direttore Scientifico</t>
  </si>
  <si>
    <t>Revisore</t>
  </si>
  <si>
    <t>Riportare le linee di ricerca future nelle quali si intende fare ricerca</t>
  </si>
  <si>
    <t>Tiplogia di collaborazione</t>
  </si>
  <si>
    <t>Collaborazioni</t>
  </si>
  <si>
    <t>Università italiane</t>
  </si>
  <si>
    <t>Università straniere</t>
  </si>
  <si>
    <t>Associazioni o altri Enti italiani</t>
  </si>
  <si>
    <t>Associazioni o altri Enti stranieri</t>
  </si>
  <si>
    <t>Settore scientifico disciplinare (SSD)</t>
  </si>
  <si>
    <t>Settore bibliometrico/non bibliometrico</t>
  </si>
  <si>
    <t>Presentati ma non finanziati</t>
  </si>
  <si>
    <t>Tipologia di progetto</t>
  </si>
  <si>
    <t>N.</t>
  </si>
  <si>
    <t>Professore Ordinario</t>
  </si>
  <si>
    <t>Professore Associato</t>
  </si>
  <si>
    <t>Ricercatore a tempo indeterminato</t>
  </si>
  <si>
    <t>Ricercatore a tempo determinato - tipo A</t>
  </si>
  <si>
    <t>Ricercatore a tempo determinato - tipo B</t>
  </si>
  <si>
    <t>Assegnista di ricerca</t>
  </si>
  <si>
    <t>Professore a contratto</t>
  </si>
  <si>
    <t>Quartile rivista (solo per settori bibliometrici)</t>
  </si>
  <si>
    <t>Q2</t>
  </si>
  <si>
    <t>Q1</t>
  </si>
  <si>
    <t>Q3</t>
  </si>
  <si>
    <t>Q4</t>
  </si>
  <si>
    <t>AREA DI RIFERIMENTO</t>
  </si>
  <si>
    <t>Casa Editrice</t>
  </si>
  <si>
    <t>SELEZIONARE RUOLO</t>
  </si>
  <si>
    <t>SELEZIONARE AREA</t>
  </si>
  <si>
    <t>SELEZIONARE SETTORE</t>
  </si>
  <si>
    <t>SELEZIONARE UN'OPZIONE</t>
  </si>
  <si>
    <t>SELEZIONARE IL TIPO DI PUBBLICAZIONE</t>
  </si>
  <si>
    <t>SELEZIONARE IL QUARTILE DELLA RIVISTA</t>
  </si>
  <si>
    <t>SELEZIONARE LA LINEA DI RICERCA</t>
  </si>
  <si>
    <t>Eleggibile</t>
  </si>
  <si>
    <t>Non eleggibile</t>
  </si>
  <si>
    <t xml:space="preserve">Tipologia </t>
  </si>
  <si>
    <t>Ruolo assunto</t>
  </si>
  <si>
    <t>SELEZIONARE UNA TIPOLOGIA</t>
  </si>
  <si>
    <t>Seminario</t>
  </si>
  <si>
    <t>Convegno Scientifico</t>
  </si>
  <si>
    <t xml:space="preserve">SELEZIONARE IL RUOLO </t>
  </si>
  <si>
    <t>SELEZIONARE LA TIPOLOGIA DI FINANZIAMENTO</t>
  </si>
  <si>
    <t>Finanziamento non previsto</t>
  </si>
  <si>
    <t>Cognome</t>
  </si>
  <si>
    <t>Nome</t>
  </si>
  <si>
    <t>DATI PERSONALI</t>
  </si>
  <si>
    <t>SEZIONE A - PUBBLICAZIONI</t>
  </si>
  <si>
    <t>SEZIONE B - INIZIATIVE CONVEGNISTICHE E SEMINARIALI</t>
  </si>
  <si>
    <t>SEZIONE C - PARTECIPAZIONE A PROGETTI DI RICERCA</t>
  </si>
  <si>
    <t>SEZIONE D - ABILITAZIONE SCIENTIFICA NAZIONALE PER AVANZAMENTI DI CARRIERA</t>
  </si>
  <si>
    <t>SEZIONE E - INCARICHI IN RIVISTE SCIENTIFICHE</t>
  </si>
  <si>
    <t>SEZIONE F - LINEE DI RICERCA FUTURE</t>
  </si>
  <si>
    <t>SEZIONE G - COLLABORAZIONI CON UNIVERSITÀ, ENTI E ASSOCIAZIONI</t>
  </si>
  <si>
    <t>Contributo in altre riviste</t>
  </si>
  <si>
    <t>Contributo su rivista fascia -A- ANVUR (non bibl.)/ISI-SCOPUS (bibl.)</t>
  </si>
  <si>
    <t>Contributo su rivista scientifica ANVUR diversa da fascia -A-</t>
  </si>
  <si>
    <t>Contributo su rivista fascia 'A'- ANVUR (non bibl.)/ISI-SCOPUS (bibl.)</t>
  </si>
  <si>
    <t>Selezione #1</t>
  </si>
  <si>
    <t>Selezione #2</t>
  </si>
  <si>
    <t>Selezione #3</t>
  </si>
  <si>
    <t>Selezione #4</t>
  </si>
  <si>
    <t>Selezione #5</t>
  </si>
  <si>
    <t>Selezione #6</t>
  </si>
  <si>
    <t>Selezione #7</t>
  </si>
  <si>
    <t>Selezione #8</t>
  </si>
  <si>
    <t>Selezione #9</t>
  </si>
  <si>
    <t>Selezione #10</t>
  </si>
  <si>
    <t>Selezione #11</t>
  </si>
  <si>
    <t>Selezione #12</t>
  </si>
  <si>
    <t>Totale</t>
  </si>
  <si>
    <t>Altri atti di convegno</t>
  </si>
  <si>
    <t>SEZIONE A - Linea di Ricerca di Ateneo</t>
  </si>
  <si>
    <t>SEZIONE B - Linea di Ricerca di Ateneo</t>
  </si>
  <si>
    <t>Altri fondi pubblici</t>
  </si>
  <si>
    <t>Fondi di Ateneo</t>
  </si>
  <si>
    <t>SEZIONE C - Linea di Ricerca di Ateneo</t>
  </si>
  <si>
    <t>Totale Pubblicazioni</t>
  </si>
  <si>
    <t>Totale Convegni</t>
  </si>
  <si>
    <t>Totale Partecipazione Progetti</t>
  </si>
  <si>
    <t>Totale Partecipazione Progetti su Linee Ricerca</t>
  </si>
  <si>
    <t>Totale Collaborazioni</t>
  </si>
  <si>
    <t>Totale Collaborazioni su Linee Ricerca</t>
  </si>
  <si>
    <t>Totale attività scientifiche complessive (pubblicazioni scientifiche, iniziative convegnistiche e seminariali e progetti di ricerca) riconducibili alle linee di ricerca di Ateneo</t>
  </si>
  <si>
    <t>Totale Pubblicazioni su Linee di Ricerca Ateneo</t>
  </si>
  <si>
    <t>Componente del Comitato Direttivo</t>
  </si>
  <si>
    <t>Totale Incarichi in Riviste Scientifiche</t>
  </si>
  <si>
    <t>Totale Convegni su Linee Ricerca</t>
  </si>
  <si>
    <t>SEZIONE B - RUOLO ASSUNTO</t>
  </si>
  <si>
    <t>RUOLO</t>
  </si>
  <si>
    <t>Professore  Ordinario</t>
  </si>
  <si>
    <t>Professore Straordinario a tempo determinato</t>
  </si>
  <si>
    <t>Settore Biblio/Non Biblio</t>
  </si>
  <si>
    <t>SEZIONE C - RUOLO in PARTECIPAZIONE A PROGETTI DI RICERCA</t>
  </si>
  <si>
    <t>SEZIONE A - QUARTILE PUBBLICAZIONI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</si>
</sst>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#,##0.00"/>
  </numFmts>
  <fonts count="26" x14ac:knownFonts="1">
    <font>
      <sz val="10"/>
      <color rgb="FF000000"/>
      <name val="Calibri"/>
      <scheme val="minor"/>
    </font>
    <font>
      <b/>
      <sz val="12"/>
      <color theme="1"/>
      <name val="Times New Roman"/>
      <family val="1"/>
    </font>
    <font>
      <sz val="10"/>
      <name val="Calibri"/>
      <family val="2"/>
    </font>
    <font>
      <sz val="10"/>
      <color theme="1"/>
      <name val="Times New Roman"/>
      <family val="1"/>
    </font>
    <font>
      <b/>
      <sz val="14"/>
      <color rgb="FFDD0806"/>
      <name val="Times New Roman"/>
      <family val="1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sz val="9"/>
      <color theme="1"/>
      <name val="Times New Roman"/>
      <family val="1"/>
    </font>
    <font>
      <sz val="13.5"/>
      <color rgb="FF000000"/>
      <name val="Calibri Light"/>
      <family val="2"/>
    </font>
    <font>
      <b/>
      <sz val="12"/>
      <color theme="1"/>
      <name val="Times New Roman"/>
      <family val="1"/>
    </font>
    <font>
      <b/>
      <sz val="14"/>
      <color rgb="FFDD0806"/>
      <name val="Times New Roman"/>
      <family val="1"/>
    </font>
    <font>
      <b/>
      <sz val="18"/>
      <color theme="1"/>
      <name val="Times New Roman"/>
      <family val="1"/>
    </font>
    <font>
      <b/>
      <sz val="10"/>
      <name val="Calibri"/>
      <family val="2"/>
    </font>
    <font>
      <sz val="12"/>
      <name val="Calibri"/>
      <family val="2"/>
    </font>
    <font>
      <sz val="12"/>
      <color theme="1"/>
      <name val="Times New Roman"/>
      <family val="1"/>
    </font>
    <font>
      <u/>
      <sz val="12"/>
      <color rgb="FF0000D4"/>
      <name val="Verdana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rgb="FFFF0000"/>
      <name val="Times New Roman"/>
      <family val="1"/>
    </font>
    <font>
      <b/>
      <sz val="11"/>
      <color theme="1"/>
      <name val="Times New Roman"/>
      <family val="1"/>
    </font>
    <font>
      <sz val="9"/>
      <color rgb="FF000000"/>
      <name val="Calibri"/>
      <family val="2"/>
      <scheme val="minor"/>
    </font>
    <font>
      <sz val="36"/>
      <color theme="1"/>
      <name val="Times New Roman"/>
      <family val="1"/>
    </font>
    <font>
      <sz val="36"/>
      <color rgb="FF000000"/>
      <name val="Calibri"/>
      <family val="2"/>
      <scheme val="minor"/>
    </font>
    <font>
      <b/>
      <sz val="16"/>
      <color theme="1"/>
      <name val="Times New Roman"/>
      <family val="1"/>
    </font>
    <font>
      <b/>
      <sz val="16"/>
      <color rgb="FF0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CC99"/>
        <bgColor rgb="FFFFCC99"/>
      </patternFill>
    </fill>
    <fill>
      <patternFill patternType="solid">
        <fgColor theme="0"/>
        <bgColor rgb="FFFCF30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3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right"/>
    </xf>
    <xf numFmtId="0" fontId="7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0" fontId="8" fillId="0" borderId="0" xfId="0" applyFont="1"/>
    <xf numFmtId="0" fontId="3" fillId="0" borderId="2" xfId="0" applyFont="1" applyBorder="1" applyAlignment="1">
      <alignment horizontal="left"/>
    </xf>
    <xf numFmtId="0" fontId="5" fillId="0" borderId="2" xfId="0" applyFont="1" applyBorder="1" applyAlignment="1">
      <alignment vertical="center" wrapText="1"/>
    </xf>
    <xf numFmtId="0" fontId="3" fillId="4" borderId="2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left" wrapText="1"/>
    </xf>
    <xf numFmtId="164" fontId="3" fillId="4" borderId="2" xfId="0" applyNumberFormat="1" applyFont="1" applyFill="1" applyBorder="1" applyAlignment="1">
      <alignment horizontal="left" wrapText="1"/>
    </xf>
    <xf numFmtId="0" fontId="3" fillId="3" borderId="2" xfId="0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center"/>
    </xf>
    <xf numFmtId="0" fontId="4" fillId="0" borderId="2" xfId="0" applyFont="1" applyBorder="1"/>
    <xf numFmtId="0" fontId="0" fillId="0" borderId="2" xfId="0" applyBorder="1"/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14" fillId="4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wrapText="1"/>
    </xf>
    <xf numFmtId="0" fontId="15" fillId="4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wrapText="1"/>
    </xf>
    <xf numFmtId="0" fontId="14" fillId="0" borderId="3" xfId="0" applyFont="1" applyBorder="1" applyAlignment="1">
      <alignment horizontal="center"/>
    </xf>
    <xf numFmtId="0" fontId="14" fillId="3" borderId="3" xfId="0" applyFont="1" applyFill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13" fillId="4" borderId="3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left" wrapText="1"/>
    </xf>
    <xf numFmtId="0" fontId="9" fillId="4" borderId="3" xfId="0" applyFont="1" applyFill="1" applyBorder="1" applyAlignment="1">
      <alignment horizontal="center" wrapText="1"/>
    </xf>
    <xf numFmtId="164" fontId="14" fillId="3" borderId="3" xfId="0" applyNumberFormat="1" applyFont="1" applyFill="1" applyBorder="1" applyAlignment="1">
      <alignment horizontal="left" wrapText="1"/>
    </xf>
    <xf numFmtId="1" fontId="14" fillId="0" borderId="3" xfId="0" applyNumberFormat="1" applyFont="1" applyBorder="1" applyAlignment="1">
      <alignment horizontal="center"/>
    </xf>
    <xf numFmtId="0" fontId="14" fillId="0" borderId="3" xfId="0" applyFont="1" applyBorder="1" applyAlignment="1">
      <alignment horizontal="left" wrapText="1"/>
    </xf>
    <xf numFmtId="0" fontId="16" fillId="0" borderId="0" xfId="0" applyFont="1" applyAlignment="1">
      <alignment horizontal="left"/>
    </xf>
    <xf numFmtId="0" fontId="10" fillId="0" borderId="2" xfId="0" applyFont="1" applyBorder="1" applyAlignment="1">
      <alignment wrapText="1"/>
    </xf>
    <xf numFmtId="0" fontId="14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17" fillId="0" borderId="3" xfId="0" applyFont="1" applyBorder="1" applyAlignment="1">
      <alignment horizontal="center"/>
    </xf>
    <xf numFmtId="0" fontId="0" fillId="0" borderId="3" xfId="0" applyBorder="1" applyAlignment="1">
      <alignment horizontal="left"/>
    </xf>
    <xf numFmtId="0" fontId="3" fillId="0" borderId="9" xfId="0" applyFont="1" applyBorder="1" applyAlignment="1">
      <alignment horizontal="center" vertical="distributed" shrinkToFit="1"/>
    </xf>
    <xf numFmtId="0" fontId="3" fillId="0" borderId="10" xfId="0" applyFont="1" applyBorder="1" applyAlignment="1">
      <alignment horizontal="center" vertical="distributed" shrinkToFit="1"/>
    </xf>
    <xf numFmtId="0" fontId="16" fillId="0" borderId="8" xfId="0" applyFont="1" applyBorder="1" applyAlignment="1">
      <alignment horizontal="center" vertical="distributed" shrinkToFit="1"/>
    </xf>
    <xf numFmtId="0" fontId="17" fillId="7" borderId="8" xfId="0" applyFont="1" applyFill="1" applyBorder="1" applyAlignment="1">
      <alignment horizontal="center" vertical="distributed" shrinkToFit="1"/>
    </xf>
    <xf numFmtId="0" fontId="17" fillId="7" borderId="9" xfId="0" applyFont="1" applyFill="1" applyBorder="1" applyAlignment="1">
      <alignment horizontal="center" vertical="distributed" shrinkToFit="1"/>
    </xf>
    <xf numFmtId="0" fontId="17" fillId="7" borderId="10" xfId="0" applyFont="1" applyFill="1" applyBorder="1" applyAlignment="1">
      <alignment horizontal="center" vertical="distributed" shrinkToFit="1"/>
    </xf>
    <xf numFmtId="0" fontId="17" fillId="0" borderId="3" xfId="0" applyFont="1" applyBorder="1" applyAlignment="1">
      <alignment horizontal="left"/>
    </xf>
    <xf numFmtId="0" fontId="19" fillId="0" borderId="2" xfId="0" applyFont="1" applyBorder="1" applyAlignment="1">
      <alignment horizontal="left"/>
    </xf>
    <xf numFmtId="0" fontId="18" fillId="9" borderId="8" xfId="0" applyFont="1" applyFill="1" applyBorder="1" applyAlignment="1">
      <alignment horizontal="center" vertical="distributed" shrinkToFit="1"/>
    </xf>
    <xf numFmtId="0" fontId="18" fillId="9" borderId="9" xfId="0" applyFont="1" applyFill="1" applyBorder="1" applyAlignment="1">
      <alignment horizontal="center" vertical="distributed" shrinkToFit="1"/>
    </xf>
    <xf numFmtId="0" fontId="18" fillId="9" borderId="10" xfId="0" applyFont="1" applyFill="1" applyBorder="1" applyAlignment="1">
      <alignment horizontal="center" vertical="distributed" shrinkToFit="1"/>
    </xf>
    <xf numFmtId="0" fontId="16" fillId="0" borderId="9" xfId="0" applyFont="1" applyBorder="1" applyAlignment="1">
      <alignment horizontal="center" vertical="distributed" shrinkToFit="1"/>
    </xf>
    <xf numFmtId="0" fontId="16" fillId="0" borderId="10" xfId="0" applyFont="1" applyBorder="1" applyAlignment="1">
      <alignment horizontal="center" vertical="distributed" shrinkToFit="1"/>
    </xf>
    <xf numFmtId="0" fontId="6" fillId="0" borderId="3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5" fillId="8" borderId="8" xfId="0" applyFont="1" applyFill="1" applyBorder="1" applyAlignment="1">
      <alignment horizontal="center" vertical="distributed" shrinkToFit="1"/>
    </xf>
    <xf numFmtId="0" fontId="5" fillId="8" borderId="9" xfId="0" applyFont="1" applyFill="1" applyBorder="1" applyAlignment="1">
      <alignment horizontal="center" vertical="distributed" shrinkToFit="1"/>
    </xf>
    <xf numFmtId="0" fontId="5" fillId="8" borderId="10" xfId="0" applyFont="1" applyFill="1" applyBorder="1" applyAlignment="1">
      <alignment horizontal="center" vertical="distributed" shrinkToFit="1"/>
    </xf>
    <xf numFmtId="0" fontId="3" fillId="0" borderId="8" xfId="0" applyFont="1" applyBorder="1" applyAlignment="1">
      <alignment horizontal="center" vertical="distributed" shrinkToFit="1"/>
    </xf>
    <xf numFmtId="0" fontId="3" fillId="0" borderId="9" xfId="0" applyFont="1" applyBorder="1" applyAlignment="1">
      <alignment horizontal="center" vertical="distributed" shrinkToFit="1"/>
    </xf>
    <xf numFmtId="0" fontId="3" fillId="0" borderId="10" xfId="0" applyFont="1" applyBorder="1" applyAlignment="1">
      <alignment horizontal="center" vertical="distributed" shrinkToFit="1"/>
    </xf>
    <xf numFmtId="0" fontId="3" fillId="0" borderId="3" xfId="0" applyFont="1" applyBorder="1" applyAlignment="1">
      <alignment horizontal="center" vertical="distributed" shrinkToFit="1"/>
    </xf>
    <xf numFmtId="0" fontId="0" fillId="0" borderId="3" xfId="0" applyBorder="1" applyAlignment="1">
      <alignment horizontal="center" vertical="distributed" shrinkToFit="1"/>
    </xf>
    <xf numFmtId="0" fontId="0" fillId="0" borderId="9" xfId="0" applyBorder="1" applyAlignment="1">
      <alignment horizontal="center" vertical="distributed" shrinkToFit="1"/>
    </xf>
    <xf numFmtId="0" fontId="0" fillId="0" borderId="10" xfId="0" applyBorder="1" applyAlignment="1">
      <alignment horizontal="center" vertical="distributed" shrinkToFit="1"/>
    </xf>
    <xf numFmtId="0" fontId="3" fillId="5" borderId="8" xfId="0" applyFont="1" applyFill="1" applyBorder="1" applyAlignment="1">
      <alignment horizontal="center" vertical="distributed" shrinkToFit="1"/>
    </xf>
    <xf numFmtId="0" fontId="0" fillId="5" borderId="9" xfId="0" applyFill="1" applyBorder="1" applyAlignment="1">
      <alignment horizontal="center" vertical="distributed" shrinkToFit="1"/>
    </xf>
    <xf numFmtId="0" fontId="0" fillId="5" borderId="10" xfId="0" applyFill="1" applyBorder="1" applyAlignment="1">
      <alignment horizontal="center" vertical="distributed" shrinkToFit="1"/>
    </xf>
    <xf numFmtId="0" fontId="16" fillId="0" borderId="3" xfId="0" applyFont="1" applyBorder="1" applyAlignment="1">
      <alignment horizontal="center" vertical="distributed" shrinkToFit="1"/>
    </xf>
    <xf numFmtId="0" fontId="5" fillId="12" borderId="8" xfId="0" applyFont="1" applyFill="1" applyBorder="1" applyAlignment="1">
      <alignment horizontal="center" vertical="distributed" shrinkToFit="1"/>
    </xf>
    <xf numFmtId="0" fontId="18" fillId="12" borderId="9" xfId="0" applyFont="1" applyFill="1" applyBorder="1" applyAlignment="1">
      <alignment horizontal="center" vertical="distributed" shrinkToFit="1"/>
    </xf>
    <xf numFmtId="0" fontId="18" fillId="12" borderId="10" xfId="0" applyFont="1" applyFill="1" applyBorder="1" applyAlignment="1">
      <alignment horizontal="center" vertical="distributed" shrinkToFit="1"/>
    </xf>
    <xf numFmtId="0" fontId="17" fillId="0" borderId="7" xfId="0" applyFont="1" applyBorder="1" applyAlignment="1">
      <alignment horizontal="left" vertical="distributed"/>
    </xf>
    <xf numFmtId="0" fontId="0" fillId="0" borderId="2" xfId="0" applyBorder="1" applyAlignment="1">
      <alignment horizontal="left" vertical="distributed"/>
    </xf>
    <xf numFmtId="0" fontId="18" fillId="0" borderId="7" xfId="0" applyFont="1" applyBorder="1" applyAlignment="1">
      <alignment horizontal="left" vertical="distributed"/>
    </xf>
    <xf numFmtId="0" fontId="21" fillId="0" borderId="2" xfId="0" applyFont="1" applyBorder="1" applyAlignment="1">
      <alignment horizontal="left" vertical="distributed"/>
    </xf>
    <xf numFmtId="0" fontId="0" fillId="0" borderId="2" xfId="0" applyBorder="1" applyAlignment="1">
      <alignment vertical="distributed"/>
    </xf>
    <xf numFmtId="0" fontId="24" fillId="10" borderId="7" xfId="0" applyFont="1" applyFill="1" applyBorder="1" applyAlignment="1">
      <alignment horizontal="center" vertical="distributed"/>
    </xf>
    <xf numFmtId="0" fontId="25" fillId="10" borderId="7" xfId="0" applyFont="1" applyFill="1" applyBorder="1" applyAlignment="1">
      <alignment horizontal="center" vertical="distributed"/>
    </xf>
    <xf numFmtId="0" fontId="25" fillId="10" borderId="2" xfId="0" applyFont="1" applyFill="1" applyBorder="1" applyAlignment="1">
      <alignment horizontal="center" vertical="distributed"/>
    </xf>
    <xf numFmtId="0" fontId="0" fillId="10" borderId="2" xfId="0" applyFill="1" applyBorder="1"/>
    <xf numFmtId="0" fontId="22" fillId="0" borderId="3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0" fillId="0" borderId="3" xfId="0" applyBorder="1"/>
    <xf numFmtId="0" fontId="20" fillId="8" borderId="8" xfId="0" applyFont="1" applyFill="1" applyBorder="1" applyAlignment="1">
      <alignment horizontal="center" vertical="distributed" shrinkToFit="1"/>
    </xf>
    <xf numFmtId="0" fontId="20" fillId="8" borderId="9" xfId="0" applyFont="1" applyFill="1" applyBorder="1" applyAlignment="1">
      <alignment horizontal="center" vertical="distributed" shrinkToFit="1"/>
    </xf>
    <xf numFmtId="0" fontId="20" fillId="8" borderId="10" xfId="0" applyFont="1" applyFill="1" applyBorder="1" applyAlignment="1">
      <alignment horizontal="center" vertical="distributed" shrinkToFit="1"/>
    </xf>
    <xf numFmtId="0" fontId="5" fillId="9" borderId="8" xfId="0" applyFont="1" applyFill="1" applyBorder="1" applyAlignment="1">
      <alignment horizontal="center" vertical="distributed" shrinkToFit="1"/>
    </xf>
    <xf numFmtId="0" fontId="18" fillId="9" borderId="9" xfId="0" applyFont="1" applyFill="1" applyBorder="1" applyAlignment="1">
      <alignment horizontal="center" vertical="distributed" shrinkToFit="1"/>
    </xf>
    <xf numFmtId="0" fontId="18" fillId="9" borderId="10" xfId="0" applyFont="1" applyFill="1" applyBorder="1" applyAlignment="1">
      <alignment horizontal="center" vertical="distributed" shrinkToFit="1"/>
    </xf>
    <xf numFmtId="0" fontId="16" fillId="0" borderId="8" xfId="0" applyFont="1" applyBorder="1" applyAlignment="1">
      <alignment horizontal="center" vertical="distributed" shrinkToFit="1"/>
    </xf>
    <xf numFmtId="0" fontId="18" fillId="7" borderId="8" xfId="0" applyFont="1" applyFill="1" applyBorder="1" applyAlignment="1">
      <alignment horizontal="center" vertical="distributed" shrinkToFit="1"/>
    </xf>
    <xf numFmtId="0" fontId="18" fillId="7" borderId="9" xfId="0" applyFont="1" applyFill="1" applyBorder="1" applyAlignment="1">
      <alignment horizontal="center" vertical="distributed" shrinkToFit="1"/>
    </xf>
    <xf numFmtId="0" fontId="18" fillId="7" borderId="10" xfId="0" applyFont="1" applyFill="1" applyBorder="1" applyAlignment="1">
      <alignment horizontal="center" vertical="distributed" shrinkToFit="1"/>
    </xf>
    <xf numFmtId="0" fontId="5" fillId="11" borderId="8" xfId="0" applyFont="1" applyFill="1" applyBorder="1" applyAlignment="1">
      <alignment horizontal="center" vertical="distributed" shrinkToFit="1"/>
    </xf>
    <xf numFmtId="0" fontId="18" fillId="11" borderId="9" xfId="0" applyFont="1" applyFill="1" applyBorder="1" applyAlignment="1">
      <alignment horizontal="center" vertical="distributed" shrinkToFit="1"/>
    </xf>
    <xf numFmtId="0" fontId="18" fillId="11" borderId="10" xfId="0" applyFont="1" applyFill="1" applyBorder="1" applyAlignment="1">
      <alignment horizontal="center" vertical="distributed" shrinkToFit="1"/>
    </xf>
    <xf numFmtId="0" fontId="18" fillId="8" borderId="8" xfId="0" applyFont="1" applyFill="1" applyBorder="1" applyAlignment="1">
      <alignment horizontal="center" vertical="distributed" shrinkToFit="1"/>
    </xf>
    <xf numFmtId="0" fontId="18" fillId="8" borderId="9" xfId="0" applyFont="1" applyFill="1" applyBorder="1" applyAlignment="1">
      <alignment horizontal="center" vertical="distributed" shrinkToFit="1"/>
    </xf>
    <xf numFmtId="0" fontId="18" fillId="8" borderId="10" xfId="0" applyFont="1" applyFill="1" applyBorder="1" applyAlignment="1">
      <alignment horizontal="center" vertical="distributed" shrinkToFit="1"/>
    </xf>
    <xf numFmtId="0" fontId="16" fillId="0" borderId="9" xfId="0" applyFont="1" applyBorder="1" applyAlignment="1">
      <alignment horizontal="center" vertical="distributed" shrinkToFit="1"/>
    </xf>
    <xf numFmtId="0" fontId="16" fillId="0" borderId="10" xfId="0" applyFont="1" applyBorder="1" applyAlignment="1">
      <alignment horizontal="center" vertical="distributed" shrinkToFit="1"/>
    </xf>
    <xf numFmtId="0" fontId="5" fillId="7" borderId="8" xfId="0" applyFont="1" applyFill="1" applyBorder="1" applyAlignment="1">
      <alignment horizontal="center" vertical="distributed" shrinkToFit="1"/>
    </xf>
    <xf numFmtId="0" fontId="16" fillId="6" borderId="3" xfId="0" applyFont="1" applyFill="1" applyBorder="1" applyAlignment="1">
      <alignment horizontal="center" vertical="distributed" shrinkToFit="1"/>
    </xf>
    <xf numFmtId="0" fontId="0" fillId="6" borderId="3" xfId="0" applyFill="1" applyBorder="1" applyAlignment="1">
      <alignment horizontal="center" vertical="distributed" shrinkToFit="1"/>
    </xf>
    <xf numFmtId="0" fontId="17" fillId="5" borderId="8" xfId="0" applyFont="1" applyFill="1" applyBorder="1" applyAlignment="1">
      <alignment horizontal="center" vertical="distributed" shrinkToFit="1"/>
    </xf>
    <xf numFmtId="0" fontId="17" fillId="5" borderId="9" xfId="0" applyFont="1" applyFill="1" applyBorder="1" applyAlignment="1">
      <alignment horizontal="center" vertical="distributed" shrinkToFit="1"/>
    </xf>
    <xf numFmtId="0" fontId="17" fillId="5" borderId="10" xfId="0" applyFont="1" applyFill="1" applyBorder="1" applyAlignment="1">
      <alignment horizontal="center" vertical="distributed" shrinkToFit="1"/>
    </xf>
    <xf numFmtId="0" fontId="10" fillId="0" borderId="3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10" fillId="0" borderId="3" xfId="0" applyFont="1" applyBorder="1" applyAlignment="1">
      <alignment horizontal="left" wrapText="1"/>
    </xf>
    <xf numFmtId="0" fontId="14" fillId="3" borderId="3" xfId="0" applyFont="1" applyFill="1" applyBorder="1" applyAlignment="1">
      <alignment horizontal="left" wrapText="1"/>
    </xf>
    <xf numFmtId="0" fontId="13" fillId="4" borderId="3" xfId="0" applyFont="1" applyFill="1" applyBorder="1"/>
    <xf numFmtId="0" fontId="14" fillId="0" borderId="3" xfId="0" applyFont="1" applyBorder="1" applyAlignment="1">
      <alignment horizontal="left" wrapText="1"/>
    </xf>
    <xf numFmtId="0" fontId="13" fillId="0" borderId="3" xfId="0" applyFont="1" applyBorder="1"/>
    <xf numFmtId="0" fontId="9" fillId="0" borderId="3" xfId="0" applyFont="1" applyBorder="1" applyAlignment="1">
      <alignment horizontal="center" wrapText="1"/>
    </xf>
    <xf numFmtId="0" fontId="13" fillId="0" borderId="3" xfId="0" applyFont="1" applyBorder="1" applyAlignment="1">
      <alignment horizontal="center"/>
    </xf>
    <xf numFmtId="0" fontId="14" fillId="3" borderId="3" xfId="0" applyFont="1" applyFill="1" applyBorder="1" applyAlignment="1">
      <alignment horizontal="center" wrapText="1"/>
    </xf>
    <xf numFmtId="0" fontId="13" fillId="4" borderId="3" xfId="0" applyFont="1" applyFill="1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0" fillId="0" borderId="0" xfId="0"/>
    <xf numFmtId="0" fontId="9" fillId="0" borderId="3" xfId="0" applyFont="1" applyBorder="1" applyAlignment="1">
      <alignment horizontal="left"/>
    </xf>
    <xf numFmtId="0" fontId="2" fillId="0" borderId="3" xfId="0" applyFont="1" applyBorder="1"/>
    <xf numFmtId="0" fontId="1" fillId="0" borderId="3" xfId="0" applyFont="1" applyBorder="1" applyAlignment="1">
      <alignment horizontal="left"/>
    </xf>
    <xf numFmtId="0" fontId="9" fillId="0" borderId="3" xfId="0" applyFont="1" applyBorder="1" applyAlignment="1">
      <alignment vertical="center"/>
    </xf>
    <xf numFmtId="0" fontId="11" fillId="3" borderId="3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3" xfId="0" applyFont="1" applyBorder="1" applyAlignment="1">
      <alignment horizontal="left" wrapText="1"/>
    </xf>
    <xf numFmtId="0" fontId="6" fillId="5" borderId="8" xfId="0" applyFont="1" applyFill="1" applyBorder="1" applyAlignment="1">
      <alignment horizontal="center" vertical="distributed" shrinkToFit="1"/>
    </xf>
    <xf numFmtId="0" fontId="6" fillId="5" borderId="9" xfId="0" applyFont="1" applyFill="1" applyBorder="1" applyAlignment="1">
      <alignment horizontal="center" vertical="distributed" shrinkToFit="1"/>
    </xf>
    <xf numFmtId="0" fontId="6" fillId="5" borderId="10" xfId="0" applyFont="1" applyFill="1" applyBorder="1" applyAlignment="1">
      <alignment horizontal="center" vertical="distributed" shrinkToFi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B2:W902"/>
  <sheetViews>
    <sheetView showGridLines="0" tabSelected="1" topLeftCell="A583" zoomScale="74" zoomScaleNormal="74" workbookViewId="0">
      <selection activeCell="C14" sqref="C14:E14"/>
    </sheetView>
  </sheetViews>
  <sheetFormatPr defaultColWidth="14.44140625" defaultRowHeight="15" customHeight="1" x14ac:dyDescent="0.3"/>
  <cols>
    <col min="1" max="1" width="3.6640625" customWidth="1"/>
    <col min="2" max="2" width="4.33203125" customWidth="1"/>
    <col min="3" max="3" width="60.5546875" customWidth="1"/>
    <col min="4" max="4" width="59.5546875" customWidth="1"/>
    <col min="5" max="5" width="28.5546875" customWidth="1"/>
    <col min="6" max="6" width="40.109375" customWidth="1"/>
    <col min="7" max="7" width="44.33203125" customWidth="1"/>
    <col min="8" max="8" width="49.109375" customWidth="1"/>
    <col min="9" max="9" width="34.6640625" customWidth="1"/>
    <col min="10" max="10" width="32.109375" customWidth="1"/>
    <col min="11" max="11" width="40.5546875" customWidth="1"/>
    <col min="12" max="12" width="41.33203125" customWidth="1"/>
    <col min="13" max="13" width="31.6640625" customWidth="1"/>
    <col min="14" max="14" width="33" customWidth="1"/>
    <col min="15" max="15" width="30" customWidth="1"/>
    <col min="16" max="16" width="31.33203125" customWidth="1"/>
    <col min="17" max="17" width="17.109375" customWidth="1"/>
    <col min="18" max="18" width="13.44140625" customWidth="1"/>
    <col min="19" max="19" width="16.33203125" customWidth="1"/>
    <col min="20" max="20" width="13.33203125" customWidth="1"/>
    <col min="21" max="22" width="10.6640625" customWidth="1"/>
  </cols>
  <sheetData>
    <row r="2" spans="2:22" ht="15" customHeight="1" x14ac:dyDescent="0.3">
      <c r="B2" s="129" t="s">
        <v>490</v>
      </c>
      <c r="C2" s="130"/>
    </row>
    <row r="3" spans="2:22" ht="20.399999999999999" customHeight="1" x14ac:dyDescent="0.4">
      <c r="B3" s="129" t="s">
        <v>488</v>
      </c>
      <c r="C3" s="130"/>
      <c r="D3" s="133"/>
      <c r="E3" s="134"/>
      <c r="F3" s="134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2:22" ht="20.399999999999999" customHeight="1" x14ac:dyDescent="0.4">
      <c r="B4" s="129" t="s">
        <v>489</v>
      </c>
      <c r="C4" s="130"/>
      <c r="D4" s="133"/>
      <c r="E4" s="134"/>
      <c r="F4" s="13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2:22" ht="20.399999999999999" customHeight="1" x14ac:dyDescent="0.3">
      <c r="B5" s="129" t="s">
        <v>422</v>
      </c>
      <c r="C5" s="131"/>
      <c r="D5" s="135" t="s">
        <v>471</v>
      </c>
      <c r="E5" s="135"/>
      <c r="F5" s="135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2:22" ht="12.75" customHeight="1" x14ac:dyDescent="0.3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2:22" ht="17.25" customHeight="1" x14ac:dyDescent="0.3">
      <c r="B7" s="131" t="s">
        <v>469</v>
      </c>
      <c r="C7" s="130"/>
      <c r="D7" s="8"/>
      <c r="E7" s="8"/>
      <c r="F7" s="8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2:22" ht="15.6" x14ac:dyDescent="0.3">
      <c r="B8" s="131" t="s">
        <v>378</v>
      </c>
      <c r="C8" s="130"/>
      <c r="D8" s="112" t="s">
        <v>472</v>
      </c>
      <c r="E8" s="113"/>
      <c r="F8" s="114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2:22" ht="15.6" x14ac:dyDescent="0.3">
      <c r="B9" s="131" t="s">
        <v>452</v>
      </c>
      <c r="C9" s="130"/>
      <c r="D9" s="112" t="s">
        <v>473</v>
      </c>
      <c r="E9" s="113"/>
      <c r="F9" s="114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2:22" ht="15.6" x14ac:dyDescent="0.3">
      <c r="B10" s="131" t="s">
        <v>453</v>
      </c>
      <c r="C10" s="130"/>
      <c r="D10" s="112" t="s">
        <v>474</v>
      </c>
      <c r="E10" s="113"/>
      <c r="F10" s="114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2:22" ht="12.75" customHeight="1" x14ac:dyDescent="0.3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2:22" ht="17.399999999999999" x14ac:dyDescent="0.3">
      <c r="B12" s="110" t="s">
        <v>491</v>
      </c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5"/>
      <c r="R12" s="15"/>
      <c r="S12" s="15"/>
      <c r="T12" s="15"/>
      <c r="U12" s="15"/>
      <c r="V12" s="1"/>
    </row>
    <row r="13" spans="2:22" ht="15.6" customHeight="1" x14ac:dyDescent="0.3">
      <c r="B13" s="17" t="s">
        <v>456</v>
      </c>
      <c r="C13" s="132" t="s">
        <v>0</v>
      </c>
      <c r="D13" s="120"/>
      <c r="E13" s="120"/>
      <c r="F13" s="18" t="s">
        <v>398</v>
      </c>
      <c r="G13" s="18" t="s">
        <v>399</v>
      </c>
      <c r="H13" s="18" t="s">
        <v>464</v>
      </c>
      <c r="I13" s="18" t="s">
        <v>470</v>
      </c>
      <c r="J13" s="18" t="s">
        <v>400</v>
      </c>
      <c r="K13" s="18" t="s">
        <v>413</v>
      </c>
      <c r="L13" s="18" t="s">
        <v>406</v>
      </c>
      <c r="M13" s="18" t="s">
        <v>408</v>
      </c>
      <c r="N13" s="18" t="s">
        <v>409</v>
      </c>
      <c r="O13" s="18" t="s">
        <v>407</v>
      </c>
      <c r="P13" s="18" t="s">
        <v>410</v>
      </c>
      <c r="Q13" s="16"/>
      <c r="R13" s="16"/>
      <c r="S13" s="16"/>
      <c r="T13" s="16"/>
      <c r="U13" s="16"/>
      <c r="V13" s="16"/>
    </row>
    <row r="14" spans="2:22" ht="15.6" customHeight="1" x14ac:dyDescent="0.3">
      <c r="B14" s="19">
        <v>1</v>
      </c>
      <c r="C14" s="117" t="s">
        <v>475</v>
      </c>
      <c r="D14" s="118"/>
      <c r="E14" s="118"/>
      <c r="F14" s="20"/>
      <c r="G14" s="20"/>
      <c r="H14" s="20" t="s">
        <v>476</v>
      </c>
      <c r="I14" s="20"/>
      <c r="J14" s="20"/>
      <c r="K14" s="21" t="s">
        <v>477</v>
      </c>
      <c r="L14" s="21" t="s">
        <v>474</v>
      </c>
      <c r="M14" s="21" t="s">
        <v>474</v>
      </c>
      <c r="N14" s="21" t="s">
        <v>474</v>
      </c>
      <c r="O14" s="21" t="s">
        <v>474</v>
      </c>
      <c r="P14" s="21" t="s">
        <v>474</v>
      </c>
    </row>
    <row r="15" spans="2:22" ht="15.6" customHeight="1" x14ac:dyDescent="0.3">
      <c r="B15" s="19">
        <f t="shared" ref="B15:B25" si="0">B14+1</f>
        <v>2</v>
      </c>
      <c r="C15" s="117" t="s">
        <v>475</v>
      </c>
      <c r="D15" s="118"/>
      <c r="E15" s="118"/>
      <c r="F15" s="20"/>
      <c r="G15" s="20"/>
      <c r="H15" s="20" t="s">
        <v>476</v>
      </c>
      <c r="I15" s="20"/>
      <c r="J15" s="22"/>
      <c r="K15" s="21" t="s">
        <v>477</v>
      </c>
      <c r="L15" s="21" t="s">
        <v>474</v>
      </c>
      <c r="M15" s="21" t="s">
        <v>474</v>
      </c>
      <c r="N15" s="21" t="s">
        <v>474</v>
      </c>
      <c r="O15" s="21" t="s">
        <v>474</v>
      </c>
      <c r="P15" s="21" t="s">
        <v>474</v>
      </c>
    </row>
    <row r="16" spans="2:22" ht="15.6" customHeight="1" x14ac:dyDescent="0.3">
      <c r="B16" s="19">
        <f t="shared" si="0"/>
        <v>3</v>
      </c>
      <c r="C16" s="117" t="s">
        <v>475</v>
      </c>
      <c r="D16" s="118"/>
      <c r="E16" s="118"/>
      <c r="F16" s="20"/>
      <c r="G16" s="20"/>
      <c r="H16" s="20" t="s">
        <v>476</v>
      </c>
      <c r="I16" s="20"/>
      <c r="J16" s="20"/>
      <c r="K16" s="21" t="s">
        <v>477</v>
      </c>
      <c r="L16" s="21" t="s">
        <v>474</v>
      </c>
      <c r="M16" s="21" t="s">
        <v>474</v>
      </c>
      <c r="N16" s="21" t="s">
        <v>474</v>
      </c>
      <c r="O16" s="21" t="s">
        <v>474</v>
      </c>
      <c r="P16" s="21" t="s">
        <v>474</v>
      </c>
    </row>
    <row r="17" spans="2:22" ht="15.6" customHeight="1" x14ac:dyDescent="0.3">
      <c r="B17" s="19">
        <f t="shared" si="0"/>
        <v>4</v>
      </c>
      <c r="C17" s="117" t="s">
        <v>475</v>
      </c>
      <c r="D17" s="118"/>
      <c r="E17" s="118"/>
      <c r="F17" s="20"/>
      <c r="G17" s="20"/>
      <c r="H17" s="20" t="s">
        <v>476</v>
      </c>
      <c r="I17" s="20"/>
      <c r="J17" s="20"/>
      <c r="K17" s="21" t="s">
        <v>477</v>
      </c>
      <c r="L17" s="21" t="s">
        <v>474</v>
      </c>
      <c r="M17" s="21" t="s">
        <v>474</v>
      </c>
      <c r="N17" s="21" t="s">
        <v>474</v>
      </c>
      <c r="O17" s="21" t="s">
        <v>474</v>
      </c>
      <c r="P17" s="21" t="s">
        <v>474</v>
      </c>
    </row>
    <row r="18" spans="2:22" ht="15.6" customHeight="1" x14ac:dyDescent="0.3">
      <c r="B18" s="19">
        <f t="shared" si="0"/>
        <v>5</v>
      </c>
      <c r="C18" s="117" t="s">
        <v>475</v>
      </c>
      <c r="D18" s="118"/>
      <c r="E18" s="118"/>
      <c r="F18" s="20"/>
      <c r="G18" s="20"/>
      <c r="H18" s="20" t="s">
        <v>476</v>
      </c>
      <c r="I18" s="20"/>
      <c r="J18" s="20"/>
      <c r="K18" s="21" t="s">
        <v>477</v>
      </c>
      <c r="L18" s="21" t="s">
        <v>474</v>
      </c>
      <c r="M18" s="21" t="s">
        <v>474</v>
      </c>
      <c r="N18" s="21" t="s">
        <v>474</v>
      </c>
      <c r="O18" s="21" t="s">
        <v>474</v>
      </c>
      <c r="P18" s="21" t="s">
        <v>474</v>
      </c>
    </row>
    <row r="19" spans="2:22" ht="15.6" customHeight="1" x14ac:dyDescent="0.3">
      <c r="B19" s="19">
        <f t="shared" si="0"/>
        <v>6</v>
      </c>
      <c r="C19" s="117" t="s">
        <v>475</v>
      </c>
      <c r="D19" s="118"/>
      <c r="E19" s="118"/>
      <c r="F19" s="20"/>
      <c r="G19" s="20"/>
      <c r="H19" s="20" t="s">
        <v>476</v>
      </c>
      <c r="I19" s="20"/>
      <c r="J19" s="20"/>
      <c r="K19" s="21" t="s">
        <v>477</v>
      </c>
      <c r="L19" s="21" t="s">
        <v>474</v>
      </c>
      <c r="M19" s="21" t="s">
        <v>474</v>
      </c>
      <c r="N19" s="21" t="s">
        <v>474</v>
      </c>
      <c r="O19" s="21" t="s">
        <v>474</v>
      </c>
      <c r="P19" s="21" t="s">
        <v>474</v>
      </c>
    </row>
    <row r="20" spans="2:22" ht="15.6" customHeight="1" x14ac:dyDescent="0.3">
      <c r="B20" s="19">
        <f t="shared" si="0"/>
        <v>7</v>
      </c>
      <c r="C20" s="117" t="s">
        <v>475</v>
      </c>
      <c r="D20" s="118"/>
      <c r="E20" s="118"/>
      <c r="F20" s="20"/>
      <c r="G20" s="20"/>
      <c r="H20" s="20" t="s">
        <v>476</v>
      </c>
      <c r="I20" s="20"/>
      <c r="J20" s="23"/>
      <c r="K20" s="21" t="s">
        <v>477</v>
      </c>
      <c r="L20" s="21" t="s">
        <v>474</v>
      </c>
      <c r="M20" s="21" t="s">
        <v>474</v>
      </c>
      <c r="N20" s="21" t="s">
        <v>474</v>
      </c>
      <c r="O20" s="21" t="s">
        <v>474</v>
      </c>
      <c r="P20" s="21" t="s">
        <v>474</v>
      </c>
    </row>
    <row r="21" spans="2:22" ht="15.6" customHeight="1" x14ac:dyDescent="0.3">
      <c r="B21" s="19">
        <f t="shared" si="0"/>
        <v>8</v>
      </c>
      <c r="C21" s="117" t="s">
        <v>475</v>
      </c>
      <c r="D21" s="118"/>
      <c r="E21" s="118"/>
      <c r="F21" s="20"/>
      <c r="G21" s="20"/>
      <c r="H21" s="20" t="s">
        <v>476</v>
      </c>
      <c r="I21" s="20"/>
      <c r="J21" s="20"/>
      <c r="K21" s="21" t="s">
        <v>477</v>
      </c>
      <c r="L21" s="21" t="s">
        <v>474</v>
      </c>
      <c r="M21" s="21" t="s">
        <v>474</v>
      </c>
      <c r="N21" s="21" t="s">
        <v>474</v>
      </c>
      <c r="O21" s="21" t="s">
        <v>474</v>
      </c>
      <c r="P21" s="21" t="s">
        <v>474</v>
      </c>
    </row>
    <row r="22" spans="2:22" ht="15.6" customHeight="1" x14ac:dyDescent="0.3">
      <c r="B22" s="19">
        <f t="shared" si="0"/>
        <v>9</v>
      </c>
      <c r="C22" s="117" t="s">
        <v>475</v>
      </c>
      <c r="D22" s="118"/>
      <c r="E22" s="118"/>
      <c r="F22" s="20"/>
      <c r="G22" s="20"/>
      <c r="H22" s="20" t="s">
        <v>476</v>
      </c>
      <c r="I22" s="20"/>
      <c r="J22" s="20"/>
      <c r="K22" s="21" t="s">
        <v>477</v>
      </c>
      <c r="L22" s="21" t="s">
        <v>474</v>
      </c>
      <c r="M22" s="21" t="s">
        <v>474</v>
      </c>
      <c r="N22" s="21" t="s">
        <v>474</v>
      </c>
      <c r="O22" s="21" t="s">
        <v>474</v>
      </c>
      <c r="P22" s="21" t="s">
        <v>474</v>
      </c>
    </row>
    <row r="23" spans="2:22" ht="15.6" customHeight="1" x14ac:dyDescent="0.3">
      <c r="B23" s="19">
        <f t="shared" si="0"/>
        <v>10</v>
      </c>
      <c r="C23" s="117" t="s">
        <v>475</v>
      </c>
      <c r="D23" s="118"/>
      <c r="E23" s="118"/>
      <c r="F23" s="20"/>
      <c r="G23" s="20"/>
      <c r="H23" s="20" t="s">
        <v>476</v>
      </c>
      <c r="I23" s="20"/>
      <c r="J23" s="20"/>
      <c r="K23" s="21" t="s">
        <v>477</v>
      </c>
      <c r="L23" s="21" t="s">
        <v>474</v>
      </c>
      <c r="M23" s="21" t="s">
        <v>474</v>
      </c>
      <c r="N23" s="21" t="s">
        <v>474</v>
      </c>
      <c r="O23" s="21" t="s">
        <v>474</v>
      </c>
      <c r="P23" s="21" t="s">
        <v>474</v>
      </c>
    </row>
    <row r="24" spans="2:22" ht="15.6" customHeight="1" x14ac:dyDescent="0.3">
      <c r="B24" s="19">
        <f t="shared" si="0"/>
        <v>11</v>
      </c>
      <c r="C24" s="117" t="s">
        <v>475</v>
      </c>
      <c r="D24" s="118"/>
      <c r="E24" s="118"/>
      <c r="F24" s="20"/>
      <c r="G24" s="20"/>
      <c r="H24" s="20" t="s">
        <v>476</v>
      </c>
      <c r="I24" s="20"/>
      <c r="J24" s="20"/>
      <c r="K24" s="21" t="s">
        <v>477</v>
      </c>
      <c r="L24" s="21" t="s">
        <v>474</v>
      </c>
      <c r="M24" s="21" t="s">
        <v>474</v>
      </c>
      <c r="N24" s="21" t="s">
        <v>474</v>
      </c>
      <c r="O24" s="21" t="s">
        <v>474</v>
      </c>
      <c r="P24" s="21" t="s">
        <v>474</v>
      </c>
    </row>
    <row r="25" spans="2:22" ht="15.6" customHeight="1" x14ac:dyDescent="0.3">
      <c r="B25" s="19">
        <f t="shared" si="0"/>
        <v>12</v>
      </c>
      <c r="C25" s="117" t="s">
        <v>475</v>
      </c>
      <c r="D25" s="118"/>
      <c r="E25" s="118"/>
      <c r="F25" s="20"/>
      <c r="G25" s="20"/>
      <c r="H25" s="20" t="s">
        <v>476</v>
      </c>
      <c r="I25" s="20"/>
      <c r="J25" s="22"/>
      <c r="K25" s="21" t="s">
        <v>477</v>
      </c>
      <c r="L25" s="21" t="s">
        <v>474</v>
      </c>
      <c r="M25" s="21" t="s">
        <v>474</v>
      </c>
      <c r="N25" s="21" t="s">
        <v>474</v>
      </c>
      <c r="O25" s="21" t="s">
        <v>474</v>
      </c>
      <c r="P25" s="21" t="s">
        <v>474</v>
      </c>
    </row>
    <row r="26" spans="2:22" ht="12" customHeight="1" x14ac:dyDescent="0.3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2:22" ht="12.75" hidden="1" customHeight="1" x14ac:dyDescent="0.3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2:22" ht="12.75" hidden="1" customHeight="1" x14ac:dyDescent="0.3">
      <c r="B28" s="2"/>
      <c r="C28" s="2"/>
      <c r="D28" s="2" t="s">
        <v>1</v>
      </c>
      <c r="E28" s="2"/>
      <c r="F28" s="2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2:22" ht="12.75" hidden="1" customHeight="1" x14ac:dyDescent="0.3">
      <c r="B29" s="2"/>
      <c r="C29" s="2"/>
      <c r="D29" s="2"/>
      <c r="E29" s="2"/>
      <c r="F29" s="2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2:22" ht="12.75" hidden="1" customHeight="1" x14ac:dyDescent="0.3">
      <c r="B30" s="2"/>
      <c r="C30" s="2"/>
      <c r="D30" s="2" t="s">
        <v>2</v>
      </c>
      <c r="E30" s="3">
        <v>50</v>
      </c>
      <c r="F30" s="2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2:22" ht="12.75" hidden="1" customHeight="1" x14ac:dyDescent="0.3">
      <c r="B31" s="2"/>
      <c r="C31" s="2"/>
      <c r="D31" s="2" t="s">
        <v>3</v>
      </c>
      <c r="E31" s="3">
        <v>35</v>
      </c>
      <c r="F31" s="2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2:22" ht="12.75" hidden="1" customHeight="1" x14ac:dyDescent="0.3">
      <c r="B32" s="2"/>
      <c r="C32" s="2"/>
      <c r="D32" s="2" t="s">
        <v>4</v>
      </c>
      <c r="E32" s="3">
        <v>20</v>
      </c>
      <c r="F32" s="2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2:23" ht="12.75" hidden="1" customHeight="1" x14ac:dyDescent="0.3">
      <c r="B33" s="2"/>
      <c r="C33" s="2"/>
      <c r="D33" s="2"/>
      <c r="E33" s="2"/>
      <c r="F33" s="2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2:23" ht="12.75" hidden="1" customHeight="1" x14ac:dyDescent="0.3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2:23" ht="17.399999999999999" x14ac:dyDescent="0.3">
      <c r="B35" s="110" t="s">
        <v>492</v>
      </c>
      <c r="C35" s="111"/>
      <c r="D35" s="111"/>
      <c r="E35" s="111"/>
      <c r="F35" s="11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2:23" ht="15.6" customHeight="1" x14ac:dyDescent="0.3">
      <c r="B36" s="24" t="s">
        <v>456</v>
      </c>
      <c r="C36" s="24" t="s">
        <v>480</v>
      </c>
      <c r="D36" s="121" t="s">
        <v>481</v>
      </c>
      <c r="E36" s="122"/>
      <c r="F36" s="24" t="s">
        <v>408</v>
      </c>
      <c r="G36" s="24" t="s">
        <v>426</v>
      </c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spans="2:23" ht="15.6" x14ac:dyDescent="0.3">
      <c r="B37" s="25">
        <v>1</v>
      </c>
      <c r="C37" s="37" t="s">
        <v>482</v>
      </c>
      <c r="D37" s="123" t="s">
        <v>485</v>
      </c>
      <c r="E37" s="124"/>
      <c r="F37" s="26" t="s">
        <v>474</v>
      </c>
      <c r="G37" s="26" t="s">
        <v>477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2:23" ht="15.6" x14ac:dyDescent="0.3">
      <c r="B38" s="27">
        <f t="shared" ref="B38:B40" si="1">B37+1</f>
        <v>2</v>
      </c>
      <c r="C38" s="34" t="s">
        <v>482</v>
      </c>
      <c r="D38" s="123" t="s">
        <v>485</v>
      </c>
      <c r="E38" s="124"/>
      <c r="F38" s="26" t="s">
        <v>474</v>
      </c>
      <c r="G38" s="26" t="s">
        <v>477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2:23" ht="15.6" x14ac:dyDescent="0.3">
      <c r="B39" s="27">
        <f t="shared" si="1"/>
        <v>3</v>
      </c>
      <c r="C39" s="34" t="s">
        <v>482</v>
      </c>
      <c r="D39" s="123" t="s">
        <v>485</v>
      </c>
      <c r="E39" s="124"/>
      <c r="F39" s="26" t="s">
        <v>474</v>
      </c>
      <c r="G39" s="26" t="s">
        <v>477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2:23" ht="15.6" x14ac:dyDescent="0.3">
      <c r="B40" s="27">
        <f t="shared" si="1"/>
        <v>4</v>
      </c>
      <c r="C40" s="34" t="s">
        <v>482</v>
      </c>
      <c r="D40" s="123" t="s">
        <v>485</v>
      </c>
      <c r="E40" s="124"/>
      <c r="F40" s="26" t="s">
        <v>474</v>
      </c>
      <c r="G40" s="26" t="s">
        <v>477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2:23" ht="15.6" x14ac:dyDescent="0.3">
      <c r="B41" s="27">
        <v>5</v>
      </c>
      <c r="C41" s="34" t="s">
        <v>482</v>
      </c>
      <c r="D41" s="123" t="s">
        <v>485</v>
      </c>
      <c r="E41" s="124"/>
      <c r="F41" s="26" t="s">
        <v>474</v>
      </c>
      <c r="G41" s="26" t="s">
        <v>477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2:23" ht="12.75" customHeight="1" x14ac:dyDescent="0.3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2:23" ht="17.399999999999999" x14ac:dyDescent="0.3">
      <c r="B43" s="116" t="s">
        <v>493</v>
      </c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2:23" ht="12.75" customHeight="1" x14ac:dyDescent="0.3">
      <c r="B44" s="19" t="s">
        <v>456</v>
      </c>
      <c r="C44" s="136" t="s">
        <v>421</v>
      </c>
      <c r="D44" s="120"/>
      <c r="E44" s="120"/>
      <c r="F44" s="120"/>
      <c r="G44" s="18" t="s">
        <v>455</v>
      </c>
      <c r="H44" s="18" t="s">
        <v>422</v>
      </c>
      <c r="I44" s="18" t="s">
        <v>423</v>
      </c>
      <c r="J44" s="18" t="s">
        <v>424</v>
      </c>
      <c r="K44" s="18" t="s">
        <v>425</v>
      </c>
      <c r="L44" s="18" t="s">
        <v>426</v>
      </c>
      <c r="M44" s="9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2:23" ht="15.6" x14ac:dyDescent="0.3">
      <c r="B45" s="25">
        <v>1</v>
      </c>
      <c r="C45" s="117" t="s">
        <v>486</v>
      </c>
      <c r="D45" s="118"/>
      <c r="E45" s="118"/>
      <c r="F45" s="118"/>
      <c r="G45" s="28"/>
      <c r="H45" s="22" t="s">
        <v>474</v>
      </c>
      <c r="I45" s="26"/>
      <c r="J45" s="22"/>
      <c r="K45" s="29"/>
      <c r="L45" s="29" t="s">
        <v>477</v>
      </c>
      <c r="M45" s="10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2:23" ht="15.6" x14ac:dyDescent="0.3">
      <c r="B46" s="25">
        <f t="shared" ref="B46:B54" si="2">B45+1</f>
        <v>2</v>
      </c>
      <c r="C46" s="117" t="s">
        <v>486</v>
      </c>
      <c r="D46" s="118"/>
      <c r="E46" s="118"/>
      <c r="F46" s="118"/>
      <c r="G46" s="28"/>
      <c r="H46" s="22" t="s">
        <v>474</v>
      </c>
      <c r="I46" s="26"/>
      <c r="J46" s="22"/>
      <c r="K46" s="29"/>
      <c r="L46" s="29" t="s">
        <v>477</v>
      </c>
      <c r="M46" s="10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2:23" ht="15.6" x14ac:dyDescent="0.3">
      <c r="B47" s="25">
        <f t="shared" si="2"/>
        <v>3</v>
      </c>
      <c r="C47" s="117" t="s">
        <v>486</v>
      </c>
      <c r="D47" s="118"/>
      <c r="E47" s="118"/>
      <c r="F47" s="118"/>
      <c r="G47" s="28"/>
      <c r="H47" s="22" t="s">
        <v>474</v>
      </c>
      <c r="I47" s="26"/>
      <c r="J47" s="22"/>
      <c r="K47" s="29"/>
      <c r="L47" s="29" t="s">
        <v>477</v>
      </c>
      <c r="M47" s="10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2:23" ht="15.6" x14ac:dyDescent="0.3">
      <c r="B48" s="25">
        <f t="shared" si="2"/>
        <v>4</v>
      </c>
      <c r="C48" s="117" t="s">
        <v>486</v>
      </c>
      <c r="D48" s="118"/>
      <c r="E48" s="118"/>
      <c r="F48" s="118"/>
      <c r="G48" s="28"/>
      <c r="H48" s="22" t="s">
        <v>474</v>
      </c>
      <c r="I48" s="26"/>
      <c r="J48" s="22"/>
      <c r="K48" s="29"/>
      <c r="L48" s="29" t="s">
        <v>477</v>
      </c>
      <c r="M48" s="10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2:23" ht="15.6" x14ac:dyDescent="0.3">
      <c r="B49" s="25">
        <f t="shared" si="2"/>
        <v>5</v>
      </c>
      <c r="C49" s="117" t="s">
        <v>486</v>
      </c>
      <c r="D49" s="118"/>
      <c r="E49" s="118"/>
      <c r="F49" s="118"/>
      <c r="G49" s="28"/>
      <c r="H49" s="22" t="s">
        <v>474</v>
      </c>
      <c r="I49" s="26"/>
      <c r="J49" s="22"/>
      <c r="K49" s="29"/>
      <c r="L49" s="29" t="s">
        <v>477</v>
      </c>
      <c r="M49" s="10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2:23" ht="15.6" x14ac:dyDescent="0.3">
      <c r="B50" s="25">
        <f t="shared" si="2"/>
        <v>6</v>
      </c>
      <c r="C50" s="117" t="s">
        <v>486</v>
      </c>
      <c r="D50" s="118"/>
      <c r="E50" s="118"/>
      <c r="F50" s="118"/>
      <c r="G50" s="28"/>
      <c r="H50" s="22" t="s">
        <v>474</v>
      </c>
      <c r="I50" s="26"/>
      <c r="J50" s="22"/>
      <c r="K50" s="29"/>
      <c r="L50" s="29" t="s">
        <v>477</v>
      </c>
      <c r="M50" s="10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2:23" ht="15.6" x14ac:dyDescent="0.3">
      <c r="B51" s="25">
        <f t="shared" si="2"/>
        <v>7</v>
      </c>
      <c r="C51" s="117" t="s">
        <v>486</v>
      </c>
      <c r="D51" s="118"/>
      <c r="E51" s="118"/>
      <c r="F51" s="118"/>
      <c r="G51" s="28"/>
      <c r="H51" s="22" t="s">
        <v>474</v>
      </c>
      <c r="I51" s="26"/>
      <c r="J51" s="22"/>
      <c r="K51" s="29"/>
      <c r="L51" s="29" t="s">
        <v>477</v>
      </c>
      <c r="M51" s="10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2:23" ht="15.6" x14ac:dyDescent="0.3">
      <c r="B52" s="25">
        <f t="shared" si="2"/>
        <v>8</v>
      </c>
      <c r="C52" s="117" t="s">
        <v>486</v>
      </c>
      <c r="D52" s="118"/>
      <c r="E52" s="118"/>
      <c r="F52" s="118"/>
      <c r="G52" s="28"/>
      <c r="H52" s="22" t="s">
        <v>474</v>
      </c>
      <c r="I52" s="26"/>
      <c r="J52" s="22"/>
      <c r="K52" s="29"/>
      <c r="L52" s="29" t="s">
        <v>477</v>
      </c>
      <c r="M52" s="10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2:23" ht="15.6" x14ac:dyDescent="0.3">
      <c r="B53" s="25">
        <f t="shared" si="2"/>
        <v>9</v>
      </c>
      <c r="C53" s="117" t="s">
        <v>486</v>
      </c>
      <c r="D53" s="118"/>
      <c r="E53" s="118"/>
      <c r="F53" s="118"/>
      <c r="G53" s="28"/>
      <c r="H53" s="22" t="s">
        <v>474</v>
      </c>
      <c r="I53" s="26"/>
      <c r="J53" s="22"/>
      <c r="K53" s="29"/>
      <c r="L53" s="29" t="s">
        <v>477</v>
      </c>
      <c r="M53" s="10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2:23" ht="15.6" x14ac:dyDescent="0.3">
      <c r="B54" s="25">
        <f t="shared" si="2"/>
        <v>10</v>
      </c>
      <c r="C54" s="117" t="s">
        <v>486</v>
      </c>
      <c r="D54" s="118"/>
      <c r="E54" s="118"/>
      <c r="F54" s="118"/>
      <c r="G54" s="28"/>
      <c r="H54" s="22" t="s">
        <v>474</v>
      </c>
      <c r="I54" s="26"/>
      <c r="J54" s="22"/>
      <c r="K54" s="29"/>
      <c r="L54" s="29" t="s">
        <v>477</v>
      </c>
      <c r="M54" s="10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2:23" ht="18.75" customHeight="1" x14ac:dyDescent="0.3">
      <c r="B55" s="1"/>
      <c r="C55" s="127"/>
      <c r="D55" s="128"/>
      <c r="E55" s="128"/>
      <c r="F55" s="128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2:23" ht="18.75" customHeight="1" x14ac:dyDescent="0.3">
      <c r="B56" s="115" t="s">
        <v>494</v>
      </c>
      <c r="C56" s="116"/>
      <c r="D56" s="116"/>
      <c r="E56" s="36"/>
      <c r="F56" s="36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2:23" ht="12.75" customHeight="1" x14ac:dyDescent="0.3">
      <c r="B57" s="24" t="s">
        <v>456</v>
      </c>
      <c r="C57" s="30" t="s">
        <v>433</v>
      </c>
      <c r="D57" s="31" t="s">
        <v>434</v>
      </c>
      <c r="E57" s="11"/>
      <c r="F57" s="1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2:23" ht="15.6" x14ac:dyDescent="0.3">
      <c r="B58" s="27">
        <v>1</v>
      </c>
      <c r="C58" s="32" t="s">
        <v>473</v>
      </c>
      <c r="D58" s="26" t="s">
        <v>474</v>
      </c>
      <c r="E58" s="12"/>
      <c r="F58" s="13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2:23" ht="15.6" x14ac:dyDescent="0.3">
      <c r="B59" s="27">
        <f t="shared" ref="B59" si="3">B58+1</f>
        <v>2</v>
      </c>
      <c r="C59" s="32" t="s">
        <v>473</v>
      </c>
      <c r="D59" s="26" t="s">
        <v>474</v>
      </c>
      <c r="E59" s="12"/>
      <c r="F59" s="13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2:23" ht="15.6" x14ac:dyDescent="0.3">
      <c r="B60" s="27">
        <v>3</v>
      </c>
      <c r="C60" s="32" t="s">
        <v>473</v>
      </c>
      <c r="D60" s="26" t="s">
        <v>474</v>
      </c>
      <c r="E60" s="12"/>
      <c r="F60" s="13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2:23" ht="12.75" customHeight="1" x14ac:dyDescent="0.3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2:23" ht="17.399999999999999" x14ac:dyDescent="0.3">
      <c r="B62" s="126" t="s">
        <v>495</v>
      </c>
      <c r="C62" s="126"/>
      <c r="D62" s="126"/>
      <c r="E62" s="126"/>
      <c r="F62" s="126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2:23" ht="15.6" x14ac:dyDescent="0.3">
      <c r="B63" s="18" t="s">
        <v>456</v>
      </c>
      <c r="C63" s="125" t="s">
        <v>439</v>
      </c>
      <c r="D63" s="120"/>
      <c r="E63" s="120"/>
      <c r="F63" s="17" t="s">
        <v>440</v>
      </c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2:23" ht="15.6" x14ac:dyDescent="0.3">
      <c r="B64" s="33">
        <v>1</v>
      </c>
      <c r="C64" s="119"/>
      <c r="D64" s="120"/>
      <c r="E64" s="120"/>
      <c r="F64" s="25" t="s">
        <v>474</v>
      </c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2:22" ht="15.6" x14ac:dyDescent="0.3">
      <c r="B65" s="33">
        <v>2</v>
      </c>
      <c r="C65" s="119"/>
      <c r="D65" s="120"/>
      <c r="E65" s="120"/>
      <c r="F65" s="25" t="s">
        <v>474</v>
      </c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2:22" ht="15.6" x14ac:dyDescent="0.3">
      <c r="B66" s="33">
        <v>3</v>
      </c>
      <c r="C66" s="119"/>
      <c r="D66" s="120"/>
      <c r="E66" s="120"/>
      <c r="F66" s="25" t="s">
        <v>474</v>
      </c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2:22" ht="15.6" x14ac:dyDescent="0.3">
      <c r="B67" s="33">
        <v>4</v>
      </c>
      <c r="C67" s="119"/>
      <c r="D67" s="120"/>
      <c r="E67" s="120"/>
      <c r="F67" s="25" t="s">
        <v>474</v>
      </c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2:22" ht="15.6" x14ac:dyDescent="0.3">
      <c r="B68" s="33">
        <v>5</v>
      </c>
      <c r="C68" s="119"/>
      <c r="D68" s="120"/>
      <c r="E68" s="120"/>
      <c r="F68" s="25" t="s">
        <v>474</v>
      </c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2:22" ht="12.75" customHeight="1" x14ac:dyDescent="0.3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2:22" ht="17.399999999999999" x14ac:dyDescent="0.3">
      <c r="B70" s="126" t="s">
        <v>496</v>
      </c>
      <c r="C70" s="126"/>
      <c r="D70" s="126"/>
      <c r="E70" s="126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2:22" ht="12.75" customHeight="1" x14ac:dyDescent="0.3">
      <c r="B71" s="18" t="s">
        <v>456</v>
      </c>
      <c r="C71" s="125" t="s">
        <v>445</v>
      </c>
      <c r="D71" s="120"/>
      <c r="E71" s="120"/>
      <c r="F71" s="14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2:22" ht="12.75" customHeight="1" x14ac:dyDescent="0.3">
      <c r="B72" s="33">
        <v>1</v>
      </c>
      <c r="C72" s="119"/>
      <c r="D72" s="120"/>
      <c r="E72" s="120"/>
      <c r="F72" s="8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2:22" ht="12.75" customHeight="1" x14ac:dyDescent="0.3">
      <c r="B73" s="33">
        <v>2</v>
      </c>
      <c r="C73" s="119"/>
      <c r="D73" s="120"/>
      <c r="E73" s="120"/>
      <c r="F73" s="8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2:22" ht="12.75" customHeight="1" x14ac:dyDescent="0.3">
      <c r="B74" s="33">
        <v>3</v>
      </c>
      <c r="C74" s="119"/>
      <c r="D74" s="120"/>
      <c r="E74" s="120"/>
      <c r="F74" s="8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2:22" ht="12.75" customHeight="1" x14ac:dyDescent="0.3">
      <c r="B75" s="33">
        <v>4</v>
      </c>
      <c r="C75" s="119"/>
      <c r="D75" s="120"/>
      <c r="E75" s="120"/>
      <c r="F75" s="8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2:22" ht="12.75" customHeight="1" x14ac:dyDescent="0.3">
      <c r="B76" s="33">
        <v>5</v>
      </c>
      <c r="C76" s="119"/>
      <c r="D76" s="120"/>
      <c r="E76" s="120"/>
      <c r="F76" s="8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2:22" ht="12.75" customHeight="1" x14ac:dyDescent="0.3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2:22" ht="17.399999999999999" x14ac:dyDescent="0.3">
      <c r="B78" s="126" t="s">
        <v>497</v>
      </c>
      <c r="C78" s="126"/>
      <c r="D78" s="126"/>
      <c r="E78" s="126"/>
      <c r="F78" s="126"/>
      <c r="G78" s="126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2:22" ht="12.75" customHeight="1" x14ac:dyDescent="0.3">
      <c r="B79" s="18" t="s">
        <v>456</v>
      </c>
      <c r="C79" s="125" t="s">
        <v>446</v>
      </c>
      <c r="D79" s="120"/>
      <c r="E79" s="120"/>
      <c r="F79" s="17" t="s">
        <v>447</v>
      </c>
      <c r="G79" s="17" t="s">
        <v>414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2:22" ht="12.75" customHeight="1" x14ac:dyDescent="0.3">
      <c r="B80" s="33">
        <v>1</v>
      </c>
      <c r="C80" s="119"/>
      <c r="D80" s="120"/>
      <c r="E80" s="120"/>
      <c r="F80" s="25" t="s">
        <v>474</v>
      </c>
      <c r="G80" s="25" t="s">
        <v>477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2:23" ht="12.75" customHeight="1" x14ac:dyDescent="0.3">
      <c r="B81" s="33">
        <v>2</v>
      </c>
      <c r="C81" s="119"/>
      <c r="D81" s="120"/>
      <c r="E81" s="120"/>
      <c r="F81" s="25" t="s">
        <v>474</v>
      </c>
      <c r="G81" s="25" t="s">
        <v>477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2:23" ht="12.75" customHeight="1" x14ac:dyDescent="0.3">
      <c r="B82" s="33">
        <v>3</v>
      </c>
      <c r="C82" s="119"/>
      <c r="D82" s="120"/>
      <c r="E82" s="120"/>
      <c r="F82" s="25" t="s">
        <v>474</v>
      </c>
      <c r="G82" s="25" t="s">
        <v>477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2:23" ht="12.75" customHeight="1" x14ac:dyDescent="0.3">
      <c r="B83" s="33">
        <v>4</v>
      </c>
      <c r="C83" s="119"/>
      <c r="D83" s="120"/>
      <c r="E83" s="120"/>
      <c r="F83" s="25" t="s">
        <v>474</v>
      </c>
      <c r="G83" s="25" t="s">
        <v>477</v>
      </c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2:23" ht="12.75" customHeight="1" x14ac:dyDescent="0.3">
      <c r="B84" s="33">
        <v>5</v>
      </c>
      <c r="C84" s="119"/>
      <c r="D84" s="120"/>
      <c r="E84" s="120"/>
      <c r="F84" s="25" t="s">
        <v>474</v>
      </c>
      <c r="G84" s="25" t="s">
        <v>477</v>
      </c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2:23" ht="12.75" customHeight="1" x14ac:dyDescent="0.3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2:23" ht="12.75" customHeight="1" x14ac:dyDescent="0.3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2:23" ht="12.75" hidden="1" customHeight="1" x14ac:dyDescent="0.3">
      <c r="B87" s="1"/>
      <c r="C87" s="35"/>
      <c r="D87" s="1"/>
      <c r="E87" s="1"/>
      <c r="F87" s="1"/>
      <c r="G87" s="1"/>
      <c r="H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2:23" ht="12.75" hidden="1" customHeight="1" x14ac:dyDescent="0.35">
      <c r="B88" s="1"/>
      <c r="C88" s="7" t="s">
        <v>471</v>
      </c>
      <c r="D88" s="1"/>
      <c r="E88" s="1"/>
      <c r="F88" s="7" t="s">
        <v>474</v>
      </c>
      <c r="G88" s="1"/>
      <c r="H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2:23" ht="12.75" hidden="1" customHeight="1" x14ac:dyDescent="0.35">
      <c r="B89" s="1"/>
      <c r="C89" s="7" t="s">
        <v>457</v>
      </c>
      <c r="D89" s="1"/>
      <c r="E89" s="1"/>
      <c r="F89" s="7" t="s">
        <v>379</v>
      </c>
      <c r="G89" s="1"/>
      <c r="H89" s="1"/>
      <c r="I89" s="107" t="s">
        <v>491</v>
      </c>
      <c r="J89" s="60" t="s">
        <v>499</v>
      </c>
      <c r="K89" s="70" t="s">
        <v>500</v>
      </c>
      <c r="L89" s="63" t="s">
        <v>498</v>
      </c>
      <c r="M89" s="63" t="s">
        <v>392</v>
      </c>
      <c r="N89" s="63" t="s">
        <v>393</v>
      </c>
      <c r="O89" s="63" t="s">
        <v>394</v>
      </c>
      <c r="P89" s="70" t="s">
        <v>395</v>
      </c>
      <c r="Q89" s="70" t="s">
        <v>396</v>
      </c>
      <c r="R89" s="70" t="s">
        <v>397</v>
      </c>
      <c r="S89" s="105" t="s">
        <v>406</v>
      </c>
      <c r="T89" s="105" t="s">
        <v>408</v>
      </c>
      <c r="U89" s="105" t="s">
        <v>409</v>
      </c>
      <c r="V89" s="105" t="s">
        <v>407</v>
      </c>
      <c r="W89" s="105" t="s">
        <v>410</v>
      </c>
    </row>
    <row r="90" spans="2:23" ht="12.75" hidden="1" customHeight="1" x14ac:dyDescent="0.35">
      <c r="B90" s="1"/>
      <c r="C90" s="7" t="s">
        <v>535</v>
      </c>
      <c r="D90" s="1"/>
      <c r="E90" s="1"/>
      <c r="F90" s="7" t="s">
        <v>380</v>
      </c>
      <c r="G90" s="1"/>
      <c r="H90" s="1"/>
      <c r="I90" s="108"/>
      <c r="J90" s="61"/>
      <c r="K90" s="64"/>
      <c r="L90" s="64"/>
      <c r="M90" s="64"/>
      <c r="N90" s="64"/>
      <c r="O90" s="64"/>
      <c r="P90" s="64"/>
      <c r="Q90" s="64"/>
      <c r="R90" s="64"/>
      <c r="S90" s="106"/>
      <c r="T90" s="106"/>
      <c r="U90" s="106"/>
      <c r="V90" s="106"/>
      <c r="W90" s="106"/>
    </row>
    <row r="91" spans="2:23" ht="12.75" hidden="1" customHeight="1" x14ac:dyDescent="0.35">
      <c r="B91" s="1"/>
      <c r="C91" s="7" t="s">
        <v>458</v>
      </c>
      <c r="D91" s="1"/>
      <c r="E91" s="1"/>
      <c r="G91" s="1"/>
      <c r="H91" s="1"/>
      <c r="I91" s="109"/>
      <c r="J91" s="62"/>
      <c r="K91" s="64"/>
      <c r="L91" s="64"/>
      <c r="M91" s="64"/>
      <c r="N91" s="64"/>
      <c r="O91" s="64"/>
      <c r="P91" s="64"/>
      <c r="Q91" s="64"/>
      <c r="R91" s="64"/>
      <c r="S91" s="106"/>
      <c r="T91" s="106"/>
      <c r="U91" s="106"/>
      <c r="V91" s="106"/>
      <c r="W91" s="106"/>
    </row>
    <row r="92" spans="2:23" ht="12.75" hidden="1" customHeight="1" x14ac:dyDescent="0.35">
      <c r="B92" s="1"/>
      <c r="C92" s="7" t="s">
        <v>459</v>
      </c>
      <c r="D92" s="1"/>
      <c r="E92" s="1"/>
      <c r="F92" s="7" t="s">
        <v>475</v>
      </c>
      <c r="G92" s="1"/>
      <c r="H92" s="1"/>
      <c r="I92" s="39" t="s">
        <v>502</v>
      </c>
      <c r="J92" s="38">
        <f>IF(C14="Contributo su rivista fascia 'A'- ANVUR (non bibl.)/ISI-SCOPUS (bibl.)",1,0)</f>
        <v>0</v>
      </c>
      <c r="K92" s="38">
        <f>IF(C14="Contributo su rivista scientifica ANVUR diversa da fascia -A-",1,0)</f>
        <v>0</v>
      </c>
      <c r="L92" s="38">
        <f>IF(C14="Contributo in altre riviste",1,0)</f>
        <v>0</v>
      </c>
      <c r="M92" s="38">
        <f>IF(C14="Monografia",1,0)</f>
        <v>0</v>
      </c>
      <c r="N92" s="41">
        <f>IF(C14="Capitolo di libro",1,0)</f>
        <v>0</v>
      </c>
      <c r="O92" s="41">
        <f>IF(C14="Contributo in volume collettaneo",1,0)</f>
        <v>0</v>
      </c>
      <c r="P92" s="41">
        <f>IF(C14="Atti di convegno indicizzato ISI-SCOPUS",1,0)</f>
        <v>0</v>
      </c>
      <c r="Q92" s="38">
        <f>IF(C14="Altri atti di convegno",1,0)</f>
        <v>0</v>
      </c>
      <c r="R92" s="38">
        <f>IF(C14="Altro",1,0)</f>
        <v>0</v>
      </c>
      <c r="S92" s="38">
        <f>IF(L14="Sì",1,0)</f>
        <v>0</v>
      </c>
      <c r="T92" s="38">
        <f>IF(M14="Sì",1,0)</f>
        <v>0</v>
      </c>
      <c r="U92" s="38">
        <f>IF(N14="Sì",1,0)</f>
        <v>0</v>
      </c>
      <c r="V92" s="38">
        <f>IF(O14="Sì",1,0)</f>
        <v>0</v>
      </c>
      <c r="W92" s="41">
        <f>IF(P14="Eleggibile",1,0)</f>
        <v>0</v>
      </c>
    </row>
    <row r="93" spans="2:23" ht="12.75" hidden="1" customHeight="1" x14ac:dyDescent="0.35">
      <c r="B93" s="1"/>
      <c r="C93" s="7" t="s">
        <v>460</v>
      </c>
      <c r="D93" s="1"/>
      <c r="E93" s="1"/>
      <c r="F93" s="7" t="s">
        <v>501</v>
      </c>
      <c r="G93" s="1"/>
      <c r="H93" s="1"/>
      <c r="I93" s="39" t="s">
        <v>503</v>
      </c>
      <c r="J93" s="38">
        <f t="shared" ref="J93:J103" si="4">IF(C15="Contributo su rivista fascia 'A'- ANVUR (non bibl.)/ISI-SCOPUS (bibl.)",1,0)</f>
        <v>0</v>
      </c>
      <c r="K93" s="38">
        <f t="shared" ref="K93:K103" si="5">IF(C15="Contributo su rivista scientifica ANVUR diversa da fascia -A-",1,0)</f>
        <v>0</v>
      </c>
      <c r="L93" s="38">
        <f t="shared" ref="L93:L103" si="6">IF(C15="Contributo in altre riviste",1,0)</f>
        <v>0</v>
      </c>
      <c r="M93" s="38">
        <f t="shared" ref="M93:M103" si="7">IF(C15="Monografia",1,0)</f>
        <v>0</v>
      </c>
      <c r="N93" s="41">
        <f t="shared" ref="N93:N103" si="8">IF(C15="Capitolo di libro",1,0)</f>
        <v>0</v>
      </c>
      <c r="O93" s="41">
        <f t="shared" ref="O93:O103" si="9">IF(C15="Contributo in volume collettaneo",1,0)</f>
        <v>0</v>
      </c>
      <c r="P93" s="41">
        <f t="shared" ref="P93:P103" si="10">IF(C15="Atti di convegno indicizzato ISI-SCOPUS",1,0)</f>
        <v>0</v>
      </c>
      <c r="Q93" s="38">
        <f t="shared" ref="Q93:Q103" si="11">IF(C15="Altri atti di convegno",1,0)</f>
        <v>0</v>
      </c>
      <c r="R93" s="38">
        <f t="shared" ref="R93:R103" si="12">IF(C15="Altro",1,0)</f>
        <v>0</v>
      </c>
      <c r="S93" s="38">
        <f t="shared" ref="S93:S103" si="13">IF(L15="Sì",1,0)</f>
        <v>0</v>
      </c>
      <c r="T93" s="38">
        <f t="shared" ref="T93:T103" si="14">IF(M15="Sì",1,0)</f>
        <v>0</v>
      </c>
      <c r="U93" s="38">
        <f t="shared" ref="U93:U103" si="15">IF(N15="Sì",1,0)</f>
        <v>0</v>
      </c>
      <c r="V93" s="38">
        <f t="shared" ref="V93:V103" si="16">IF(O15="Sì",1,0)</f>
        <v>0</v>
      </c>
      <c r="W93" s="41">
        <f t="shared" ref="W93:W103" si="17">IF(P15="Eleggibile",1,0)</f>
        <v>0</v>
      </c>
    </row>
    <row r="94" spans="2:23" ht="12.75" hidden="1" customHeight="1" x14ac:dyDescent="0.35">
      <c r="B94" s="1"/>
      <c r="C94" s="7" t="s">
        <v>461</v>
      </c>
      <c r="D94" s="1"/>
      <c r="E94" s="1"/>
      <c r="F94" s="7" t="s">
        <v>500</v>
      </c>
      <c r="G94" s="1"/>
      <c r="H94" s="1"/>
      <c r="I94" s="39" t="s">
        <v>504</v>
      </c>
      <c r="J94" s="38">
        <f t="shared" si="4"/>
        <v>0</v>
      </c>
      <c r="K94" s="38">
        <f t="shared" si="5"/>
        <v>0</v>
      </c>
      <c r="L94" s="38">
        <f t="shared" si="6"/>
        <v>0</v>
      </c>
      <c r="M94" s="38">
        <f t="shared" si="7"/>
        <v>0</v>
      </c>
      <c r="N94" s="41">
        <f t="shared" si="8"/>
        <v>0</v>
      </c>
      <c r="O94" s="41">
        <f t="shared" si="9"/>
        <v>0</v>
      </c>
      <c r="P94" s="41">
        <f t="shared" si="10"/>
        <v>0</v>
      </c>
      <c r="Q94" s="38">
        <f t="shared" si="11"/>
        <v>0</v>
      </c>
      <c r="R94" s="38">
        <f t="shared" si="12"/>
        <v>0</v>
      </c>
      <c r="S94" s="38">
        <f t="shared" si="13"/>
        <v>0</v>
      </c>
      <c r="T94" s="38">
        <f t="shared" si="14"/>
        <v>0</v>
      </c>
      <c r="U94" s="38">
        <f t="shared" si="15"/>
        <v>0</v>
      </c>
      <c r="V94" s="38">
        <f t="shared" si="16"/>
        <v>0</v>
      </c>
      <c r="W94" s="41">
        <f t="shared" si="17"/>
        <v>0</v>
      </c>
    </row>
    <row r="95" spans="2:23" ht="12.75" hidden="1" customHeight="1" x14ac:dyDescent="0.35">
      <c r="B95" s="1"/>
      <c r="C95" s="7" t="s">
        <v>462</v>
      </c>
      <c r="D95" s="1"/>
      <c r="E95" s="1"/>
      <c r="F95" s="7" t="s">
        <v>498</v>
      </c>
      <c r="G95" s="1"/>
      <c r="H95" s="1"/>
      <c r="I95" s="39" t="s">
        <v>505</v>
      </c>
      <c r="J95" s="38">
        <f t="shared" si="4"/>
        <v>0</v>
      </c>
      <c r="K95" s="38">
        <f t="shared" si="5"/>
        <v>0</v>
      </c>
      <c r="L95" s="38">
        <f t="shared" si="6"/>
        <v>0</v>
      </c>
      <c r="M95" s="38">
        <f t="shared" si="7"/>
        <v>0</v>
      </c>
      <c r="N95" s="41">
        <f t="shared" si="8"/>
        <v>0</v>
      </c>
      <c r="O95" s="41">
        <f t="shared" si="9"/>
        <v>0</v>
      </c>
      <c r="P95" s="41">
        <f t="shared" si="10"/>
        <v>0</v>
      </c>
      <c r="Q95" s="38">
        <f t="shared" si="11"/>
        <v>0</v>
      </c>
      <c r="R95" s="38">
        <f t="shared" si="12"/>
        <v>0</v>
      </c>
      <c r="S95" s="38">
        <f t="shared" si="13"/>
        <v>0</v>
      </c>
      <c r="T95" s="38">
        <f t="shared" si="14"/>
        <v>0</v>
      </c>
      <c r="U95" s="38">
        <f t="shared" si="15"/>
        <v>0</v>
      </c>
      <c r="V95" s="38">
        <f t="shared" si="16"/>
        <v>0</v>
      </c>
      <c r="W95" s="41">
        <f t="shared" si="17"/>
        <v>0</v>
      </c>
    </row>
    <row r="96" spans="2:23" ht="12.75" hidden="1" customHeight="1" x14ac:dyDescent="0.35">
      <c r="B96" s="1"/>
      <c r="C96" s="7" t="s">
        <v>463</v>
      </c>
      <c r="D96" s="1"/>
      <c r="E96" s="1"/>
      <c r="F96" s="7" t="s">
        <v>392</v>
      </c>
      <c r="G96" s="1"/>
      <c r="H96" s="1"/>
      <c r="I96" s="39" t="s">
        <v>506</v>
      </c>
      <c r="J96" s="38">
        <f t="shared" si="4"/>
        <v>0</v>
      </c>
      <c r="K96" s="38">
        <f t="shared" si="5"/>
        <v>0</v>
      </c>
      <c r="L96" s="38">
        <f t="shared" si="6"/>
        <v>0</v>
      </c>
      <c r="M96" s="38">
        <f t="shared" si="7"/>
        <v>0</v>
      </c>
      <c r="N96" s="41">
        <f t="shared" si="8"/>
        <v>0</v>
      </c>
      <c r="O96" s="41">
        <f t="shared" si="9"/>
        <v>0</v>
      </c>
      <c r="P96" s="41">
        <f t="shared" si="10"/>
        <v>0</v>
      </c>
      <c r="Q96" s="38">
        <f t="shared" si="11"/>
        <v>0</v>
      </c>
      <c r="R96" s="38">
        <f t="shared" si="12"/>
        <v>0</v>
      </c>
      <c r="S96" s="38">
        <f t="shared" si="13"/>
        <v>0</v>
      </c>
      <c r="T96" s="38">
        <f t="shared" si="14"/>
        <v>0</v>
      </c>
      <c r="U96" s="38">
        <f t="shared" si="15"/>
        <v>0</v>
      </c>
      <c r="V96" s="38">
        <f t="shared" si="16"/>
        <v>0</v>
      </c>
      <c r="W96" s="41">
        <f t="shared" si="17"/>
        <v>0</v>
      </c>
    </row>
    <row r="97" spans="2:23" ht="12.75" hidden="1" customHeight="1" x14ac:dyDescent="0.35">
      <c r="B97" s="1"/>
      <c r="C97" s="1"/>
      <c r="D97" s="1"/>
      <c r="E97" s="1"/>
      <c r="F97" s="7" t="s">
        <v>393</v>
      </c>
      <c r="G97" s="1"/>
      <c r="H97" s="1"/>
      <c r="I97" s="39" t="s">
        <v>507</v>
      </c>
      <c r="J97" s="38">
        <f t="shared" si="4"/>
        <v>0</v>
      </c>
      <c r="K97" s="38">
        <f t="shared" si="5"/>
        <v>0</v>
      </c>
      <c r="L97" s="38">
        <f t="shared" si="6"/>
        <v>0</v>
      </c>
      <c r="M97" s="38">
        <f t="shared" si="7"/>
        <v>0</v>
      </c>
      <c r="N97" s="41">
        <f t="shared" si="8"/>
        <v>0</v>
      </c>
      <c r="O97" s="41">
        <f t="shared" si="9"/>
        <v>0</v>
      </c>
      <c r="P97" s="41">
        <f t="shared" si="10"/>
        <v>0</v>
      </c>
      <c r="Q97" s="38">
        <f t="shared" si="11"/>
        <v>0</v>
      </c>
      <c r="R97" s="38">
        <f t="shared" si="12"/>
        <v>0</v>
      </c>
      <c r="S97" s="38">
        <f t="shared" si="13"/>
        <v>0</v>
      </c>
      <c r="T97" s="38">
        <f t="shared" si="14"/>
        <v>0</v>
      </c>
      <c r="U97" s="38">
        <f t="shared" si="15"/>
        <v>0</v>
      </c>
      <c r="V97" s="38">
        <f t="shared" si="16"/>
        <v>0</v>
      </c>
      <c r="W97" s="41">
        <f t="shared" si="17"/>
        <v>0</v>
      </c>
    </row>
    <row r="98" spans="2:23" ht="12.75" hidden="1" customHeight="1" x14ac:dyDescent="0.35">
      <c r="B98" s="1"/>
      <c r="C98" s="7" t="s">
        <v>472</v>
      </c>
      <c r="D98" s="1"/>
      <c r="E98" s="1"/>
      <c r="F98" s="7" t="s">
        <v>394</v>
      </c>
      <c r="G98" s="1"/>
      <c r="H98" s="1"/>
      <c r="I98" s="39" t="s">
        <v>508</v>
      </c>
      <c r="J98" s="38">
        <f t="shared" si="4"/>
        <v>0</v>
      </c>
      <c r="K98" s="38">
        <f t="shared" si="5"/>
        <v>0</v>
      </c>
      <c r="L98" s="38">
        <f t="shared" si="6"/>
        <v>0</v>
      </c>
      <c r="M98" s="38">
        <f t="shared" si="7"/>
        <v>0</v>
      </c>
      <c r="N98" s="41">
        <f t="shared" si="8"/>
        <v>0</v>
      </c>
      <c r="O98" s="41">
        <f t="shared" si="9"/>
        <v>0</v>
      </c>
      <c r="P98" s="41">
        <f t="shared" si="10"/>
        <v>0</v>
      </c>
      <c r="Q98" s="38">
        <f t="shared" si="11"/>
        <v>0</v>
      </c>
      <c r="R98" s="38">
        <f t="shared" si="12"/>
        <v>0</v>
      </c>
      <c r="S98" s="38">
        <f t="shared" si="13"/>
        <v>0</v>
      </c>
      <c r="T98" s="38">
        <f t="shared" si="14"/>
        <v>0</v>
      </c>
      <c r="U98" s="38">
        <f t="shared" si="15"/>
        <v>0</v>
      </c>
      <c r="V98" s="38">
        <f t="shared" si="16"/>
        <v>0</v>
      </c>
      <c r="W98" s="41">
        <f t="shared" si="17"/>
        <v>0</v>
      </c>
    </row>
    <row r="99" spans="2:23" ht="12.75" hidden="1" customHeight="1" x14ac:dyDescent="0.35">
      <c r="B99" s="1"/>
      <c r="C99" s="6" t="s">
        <v>5</v>
      </c>
      <c r="D99" s="1"/>
      <c r="E99" s="1"/>
      <c r="F99" s="7" t="s">
        <v>395</v>
      </c>
      <c r="G99" s="1"/>
      <c r="H99" s="1"/>
      <c r="I99" s="39" t="s">
        <v>509</v>
      </c>
      <c r="J99" s="38">
        <f t="shared" si="4"/>
        <v>0</v>
      </c>
      <c r="K99" s="38">
        <f t="shared" si="5"/>
        <v>0</v>
      </c>
      <c r="L99" s="38">
        <f t="shared" si="6"/>
        <v>0</v>
      </c>
      <c r="M99" s="38">
        <f t="shared" si="7"/>
        <v>0</v>
      </c>
      <c r="N99" s="41">
        <f t="shared" si="8"/>
        <v>0</v>
      </c>
      <c r="O99" s="41">
        <f t="shared" si="9"/>
        <v>0</v>
      </c>
      <c r="P99" s="41">
        <f t="shared" si="10"/>
        <v>0</v>
      </c>
      <c r="Q99" s="38">
        <f t="shared" si="11"/>
        <v>0</v>
      </c>
      <c r="R99" s="38">
        <f t="shared" si="12"/>
        <v>0</v>
      </c>
      <c r="S99" s="38">
        <f t="shared" si="13"/>
        <v>0</v>
      </c>
      <c r="T99" s="38">
        <f t="shared" si="14"/>
        <v>0</v>
      </c>
      <c r="U99" s="38">
        <f t="shared" si="15"/>
        <v>0</v>
      </c>
      <c r="V99" s="38">
        <f t="shared" si="16"/>
        <v>0</v>
      </c>
      <c r="W99" s="41">
        <f t="shared" si="17"/>
        <v>0</v>
      </c>
    </row>
    <row r="100" spans="2:23" ht="12.75" hidden="1" customHeight="1" x14ac:dyDescent="0.35">
      <c r="B100" s="1"/>
      <c r="C100" s="6" t="s">
        <v>6</v>
      </c>
      <c r="D100" s="1"/>
      <c r="E100" s="1"/>
      <c r="F100" s="7" t="s">
        <v>515</v>
      </c>
      <c r="G100" s="1"/>
      <c r="H100" s="1"/>
      <c r="I100" s="39" t="s">
        <v>510</v>
      </c>
      <c r="J100" s="38">
        <f t="shared" si="4"/>
        <v>0</v>
      </c>
      <c r="K100" s="38">
        <f t="shared" si="5"/>
        <v>0</v>
      </c>
      <c r="L100" s="38">
        <f t="shared" si="6"/>
        <v>0</v>
      </c>
      <c r="M100" s="38">
        <f t="shared" si="7"/>
        <v>0</v>
      </c>
      <c r="N100" s="41">
        <f t="shared" si="8"/>
        <v>0</v>
      </c>
      <c r="O100" s="41">
        <f t="shared" si="9"/>
        <v>0</v>
      </c>
      <c r="P100" s="41">
        <f t="shared" si="10"/>
        <v>0</v>
      </c>
      <c r="Q100" s="38">
        <f t="shared" si="11"/>
        <v>0</v>
      </c>
      <c r="R100" s="38">
        <f t="shared" si="12"/>
        <v>0</v>
      </c>
      <c r="S100" s="38">
        <f t="shared" si="13"/>
        <v>0</v>
      </c>
      <c r="T100" s="38">
        <f t="shared" si="14"/>
        <v>0</v>
      </c>
      <c r="U100" s="38">
        <f t="shared" si="15"/>
        <v>0</v>
      </c>
      <c r="V100" s="38">
        <f t="shared" si="16"/>
        <v>0</v>
      </c>
      <c r="W100" s="41">
        <f t="shared" si="17"/>
        <v>0</v>
      </c>
    </row>
    <row r="101" spans="2:23" ht="12.75" hidden="1" customHeight="1" x14ac:dyDescent="0.35">
      <c r="B101" s="1"/>
      <c r="C101" s="6" t="s">
        <v>7</v>
      </c>
      <c r="D101" s="1"/>
      <c r="E101" s="1"/>
      <c r="F101" s="7" t="s">
        <v>397</v>
      </c>
      <c r="G101" s="1"/>
      <c r="H101" s="1"/>
      <c r="I101" s="39" t="s">
        <v>511</v>
      </c>
      <c r="J101" s="38">
        <f t="shared" si="4"/>
        <v>0</v>
      </c>
      <c r="K101" s="38">
        <f t="shared" si="5"/>
        <v>0</v>
      </c>
      <c r="L101" s="38">
        <f t="shared" si="6"/>
        <v>0</v>
      </c>
      <c r="M101" s="38">
        <f t="shared" si="7"/>
        <v>0</v>
      </c>
      <c r="N101" s="41">
        <f t="shared" si="8"/>
        <v>0</v>
      </c>
      <c r="O101" s="41">
        <f t="shared" si="9"/>
        <v>0</v>
      </c>
      <c r="P101" s="41">
        <f t="shared" si="10"/>
        <v>0</v>
      </c>
      <c r="Q101" s="38">
        <f t="shared" si="11"/>
        <v>0</v>
      </c>
      <c r="R101" s="38">
        <f t="shared" si="12"/>
        <v>0</v>
      </c>
      <c r="S101" s="38">
        <f t="shared" si="13"/>
        <v>0</v>
      </c>
      <c r="T101" s="38">
        <f t="shared" si="14"/>
        <v>0</v>
      </c>
      <c r="U101" s="38">
        <f t="shared" si="15"/>
        <v>0</v>
      </c>
      <c r="V101" s="38">
        <f t="shared" si="16"/>
        <v>0</v>
      </c>
      <c r="W101" s="41">
        <f t="shared" si="17"/>
        <v>0</v>
      </c>
    </row>
    <row r="102" spans="2:23" ht="12.75" hidden="1" customHeight="1" x14ac:dyDescent="0.3">
      <c r="B102" s="1"/>
      <c r="C102" s="6" t="s">
        <v>381</v>
      </c>
      <c r="D102" s="1"/>
      <c r="E102" s="1"/>
      <c r="F102" s="1"/>
      <c r="G102" s="1"/>
      <c r="H102" s="1"/>
      <c r="I102" s="39" t="s">
        <v>512</v>
      </c>
      <c r="J102" s="38">
        <f t="shared" si="4"/>
        <v>0</v>
      </c>
      <c r="K102" s="38">
        <f t="shared" si="5"/>
        <v>0</v>
      </c>
      <c r="L102" s="38">
        <f t="shared" si="6"/>
        <v>0</v>
      </c>
      <c r="M102" s="38">
        <f t="shared" si="7"/>
        <v>0</v>
      </c>
      <c r="N102" s="41">
        <f t="shared" si="8"/>
        <v>0</v>
      </c>
      <c r="O102" s="41">
        <f t="shared" si="9"/>
        <v>0</v>
      </c>
      <c r="P102" s="41">
        <f t="shared" si="10"/>
        <v>0</v>
      </c>
      <c r="Q102" s="38">
        <f t="shared" si="11"/>
        <v>0</v>
      </c>
      <c r="R102" s="38">
        <f t="shared" si="12"/>
        <v>0</v>
      </c>
      <c r="S102" s="38">
        <f t="shared" si="13"/>
        <v>0</v>
      </c>
      <c r="T102" s="38">
        <f t="shared" si="14"/>
        <v>0</v>
      </c>
      <c r="U102" s="38">
        <f t="shared" si="15"/>
        <v>0</v>
      </c>
      <c r="V102" s="38">
        <f t="shared" si="16"/>
        <v>0</v>
      </c>
      <c r="W102" s="41">
        <f t="shared" si="17"/>
        <v>0</v>
      </c>
    </row>
    <row r="103" spans="2:23" ht="12.75" hidden="1" customHeight="1" x14ac:dyDescent="0.35">
      <c r="B103" s="1"/>
      <c r="C103" s="6" t="s">
        <v>382</v>
      </c>
      <c r="D103" s="1"/>
      <c r="E103" s="1"/>
      <c r="F103" s="7" t="s">
        <v>476</v>
      </c>
      <c r="G103" s="1"/>
      <c r="H103" s="1"/>
      <c r="I103" s="39" t="s">
        <v>513</v>
      </c>
      <c r="J103" s="38">
        <f t="shared" si="4"/>
        <v>0</v>
      </c>
      <c r="K103" s="38">
        <f t="shared" si="5"/>
        <v>0</v>
      </c>
      <c r="L103" s="38">
        <f t="shared" si="6"/>
        <v>0</v>
      </c>
      <c r="M103" s="38">
        <f t="shared" si="7"/>
        <v>0</v>
      </c>
      <c r="N103" s="41">
        <f t="shared" si="8"/>
        <v>0</v>
      </c>
      <c r="O103" s="41">
        <f t="shared" si="9"/>
        <v>0</v>
      </c>
      <c r="P103" s="41">
        <f t="shared" si="10"/>
        <v>0</v>
      </c>
      <c r="Q103" s="38">
        <f t="shared" si="11"/>
        <v>0</v>
      </c>
      <c r="R103" s="38">
        <f t="shared" si="12"/>
        <v>0</v>
      </c>
      <c r="S103" s="38">
        <f t="shared" si="13"/>
        <v>0</v>
      </c>
      <c r="T103" s="38">
        <f t="shared" si="14"/>
        <v>0</v>
      </c>
      <c r="U103" s="38">
        <f t="shared" si="15"/>
        <v>0</v>
      </c>
      <c r="V103" s="38">
        <f t="shared" si="16"/>
        <v>0</v>
      </c>
      <c r="W103" s="41">
        <f t="shared" si="17"/>
        <v>0</v>
      </c>
    </row>
    <row r="104" spans="2:23" ht="12.75" hidden="1" customHeight="1" x14ac:dyDescent="0.35">
      <c r="B104" s="1"/>
      <c r="C104" s="6" t="s">
        <v>383</v>
      </c>
      <c r="D104" s="1"/>
      <c r="E104" s="1"/>
      <c r="F104" s="7" t="s">
        <v>466</v>
      </c>
      <c r="G104" s="1"/>
      <c r="H104" s="1"/>
      <c r="I104" s="40" t="s">
        <v>514</v>
      </c>
      <c r="J104" s="40">
        <f>SUM(J92:J103)</f>
        <v>0</v>
      </c>
      <c r="K104" s="40">
        <f>SUM(K92:K103)</f>
        <v>0</v>
      </c>
      <c r="L104" s="40">
        <f t="shared" ref="L104:W104" si="18">SUM(L92:L103)</f>
        <v>0</v>
      </c>
      <c r="M104" s="40">
        <f t="shared" si="18"/>
        <v>0</v>
      </c>
      <c r="N104" s="40">
        <f t="shared" si="18"/>
        <v>0</v>
      </c>
      <c r="O104" s="40">
        <f t="shared" si="18"/>
        <v>0</v>
      </c>
      <c r="P104" s="40">
        <f t="shared" si="18"/>
        <v>0</v>
      </c>
      <c r="Q104" s="40">
        <f t="shared" si="18"/>
        <v>0</v>
      </c>
      <c r="R104" s="40">
        <f t="shared" si="18"/>
        <v>0</v>
      </c>
      <c r="S104" s="40">
        <f t="shared" si="18"/>
        <v>0</v>
      </c>
      <c r="T104" s="40">
        <f t="shared" si="18"/>
        <v>0</v>
      </c>
      <c r="U104" s="40">
        <f t="shared" si="18"/>
        <v>0</v>
      </c>
      <c r="V104" s="40">
        <f t="shared" si="18"/>
        <v>0</v>
      </c>
      <c r="W104" s="40">
        <f t="shared" si="18"/>
        <v>0</v>
      </c>
    </row>
    <row r="105" spans="2:23" ht="12.75" hidden="1" customHeight="1" x14ac:dyDescent="0.35">
      <c r="B105" s="1"/>
      <c r="C105" s="6" t="s">
        <v>384</v>
      </c>
      <c r="D105" s="1"/>
      <c r="E105" s="1"/>
      <c r="F105" s="7" t="s">
        <v>465</v>
      </c>
      <c r="G105" s="1"/>
      <c r="H105" s="1"/>
      <c r="I105" s="48" t="s">
        <v>521</v>
      </c>
      <c r="J105" s="49">
        <f>SUM(J104:R104)</f>
        <v>0</v>
      </c>
      <c r="K105" s="8"/>
      <c r="L105" s="8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2:23" ht="12.75" hidden="1" customHeight="1" x14ac:dyDescent="0.35">
      <c r="B106" s="1"/>
      <c r="C106" s="6" t="s">
        <v>385</v>
      </c>
      <c r="D106" s="1"/>
      <c r="E106" s="1"/>
      <c r="F106" s="7" t="s">
        <v>467</v>
      </c>
      <c r="G106" s="1"/>
      <c r="H106" s="1"/>
      <c r="I106" s="8"/>
      <c r="J106" s="8"/>
      <c r="K106" s="8"/>
      <c r="L106" s="8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2:23" ht="12.75" hidden="1" customHeight="1" x14ac:dyDescent="0.35">
      <c r="B107" s="1"/>
      <c r="C107" s="6" t="s">
        <v>386</v>
      </c>
      <c r="D107" s="1"/>
      <c r="E107" s="1"/>
      <c r="F107" s="7" t="s">
        <v>468</v>
      </c>
      <c r="G107" s="1"/>
      <c r="H107" s="1"/>
      <c r="I107" s="8"/>
      <c r="J107" s="8"/>
      <c r="K107" s="8"/>
      <c r="L107" s="8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2:23" ht="12.75" hidden="1" customHeight="1" x14ac:dyDescent="0.3">
      <c r="B108" s="1"/>
      <c r="C108" s="6" t="s">
        <v>387</v>
      </c>
      <c r="D108" s="1"/>
      <c r="E108" s="1"/>
      <c r="F108" s="1"/>
      <c r="G108" s="1"/>
      <c r="H108" s="1"/>
      <c r="I108" s="107" t="s">
        <v>516</v>
      </c>
      <c r="J108" s="92" t="s">
        <v>401</v>
      </c>
      <c r="K108" s="92" t="s">
        <v>402</v>
      </c>
      <c r="L108" s="92" t="s">
        <v>403</v>
      </c>
      <c r="M108" s="92" t="s">
        <v>404</v>
      </c>
      <c r="N108" s="92" t="s">
        <v>405</v>
      </c>
      <c r="O108" s="92" t="s">
        <v>397</v>
      </c>
      <c r="P108" s="1"/>
      <c r="Q108" s="137" t="s">
        <v>538</v>
      </c>
      <c r="R108" s="60" t="s">
        <v>466</v>
      </c>
      <c r="S108" s="63" t="s">
        <v>465</v>
      </c>
      <c r="T108" s="63" t="s">
        <v>467</v>
      </c>
      <c r="U108" s="63" t="s">
        <v>468</v>
      </c>
      <c r="V108" s="1"/>
    </row>
    <row r="109" spans="2:23" ht="12.75" hidden="1" customHeight="1" x14ac:dyDescent="0.35">
      <c r="B109" s="1"/>
      <c r="C109" s="6" t="s">
        <v>388</v>
      </c>
      <c r="D109" s="1"/>
      <c r="E109" s="1"/>
      <c r="F109" s="7" t="s">
        <v>477</v>
      </c>
      <c r="G109" s="1"/>
      <c r="H109" s="1"/>
      <c r="I109" s="108"/>
      <c r="J109" s="102"/>
      <c r="K109" s="102"/>
      <c r="L109" s="102"/>
      <c r="M109" s="102"/>
      <c r="N109" s="102"/>
      <c r="O109" s="102"/>
      <c r="P109" s="1"/>
      <c r="Q109" s="138"/>
      <c r="R109" s="61"/>
      <c r="S109" s="64"/>
      <c r="T109" s="64"/>
      <c r="U109" s="64"/>
      <c r="V109" s="1"/>
    </row>
    <row r="110" spans="2:23" ht="12.75" hidden="1" customHeight="1" x14ac:dyDescent="0.35">
      <c r="B110" s="1"/>
      <c r="C110" s="6" t="s">
        <v>389</v>
      </c>
      <c r="D110" s="1"/>
      <c r="E110" s="1"/>
      <c r="F110" s="7" t="s">
        <v>401</v>
      </c>
      <c r="G110" s="1"/>
      <c r="H110" s="1"/>
      <c r="I110" s="109"/>
      <c r="J110" s="103"/>
      <c r="K110" s="103"/>
      <c r="L110" s="103"/>
      <c r="M110" s="103"/>
      <c r="N110" s="103"/>
      <c r="O110" s="103"/>
      <c r="P110" s="1"/>
      <c r="Q110" s="139"/>
      <c r="R110" s="62"/>
      <c r="S110" s="64"/>
      <c r="T110" s="64"/>
      <c r="U110" s="64"/>
      <c r="V110" s="1"/>
    </row>
    <row r="111" spans="2:23" ht="12.75" hidden="1" customHeight="1" x14ac:dyDescent="0.35">
      <c r="B111" s="1"/>
      <c r="C111" s="6" t="s">
        <v>390</v>
      </c>
      <c r="D111" s="1"/>
      <c r="E111" s="1"/>
      <c r="F111" s="7" t="s">
        <v>402</v>
      </c>
      <c r="G111" s="1"/>
      <c r="H111" s="1"/>
      <c r="I111" s="39" t="s">
        <v>502</v>
      </c>
      <c r="J111" s="38">
        <f t="shared" ref="J111:J122" si="19">IF(K14="I - Diritti umani",1,0)</f>
        <v>0</v>
      </c>
      <c r="K111" s="38">
        <f t="shared" ref="K111:K122" si="20">IF(K14="II - Differenze di genere e pari opportunità",1,0)</f>
        <v>0</v>
      </c>
      <c r="L111" s="38">
        <f t="shared" ref="L111:L122" si="21">IF(K14="III - Sicurezza e benessere",1,0)</f>
        <v>0</v>
      </c>
      <c r="M111" s="38">
        <f t="shared" ref="M111:M122" si="22">IF(K14="IV - Sviluppo e innovazione tecnologica",1,0)</f>
        <v>0</v>
      </c>
      <c r="N111" s="38">
        <f t="shared" ref="N111:N122" si="23">IF(K14="V - Cultura e turismo",1,0)</f>
        <v>0</v>
      </c>
      <c r="O111" s="38">
        <f t="shared" ref="O111:O122" si="24">IF(K14="Altro",1,0)</f>
        <v>0</v>
      </c>
      <c r="P111" s="1"/>
      <c r="Q111" s="39" t="s">
        <v>502</v>
      </c>
      <c r="R111" s="38">
        <f>IF(H14="Q1",1,0)</f>
        <v>0</v>
      </c>
      <c r="S111" s="38">
        <f>IF(H14="Q2",1,0)</f>
        <v>0</v>
      </c>
      <c r="T111" s="38">
        <f>IF(H14="Q3",1,0)</f>
        <v>0</v>
      </c>
      <c r="U111" s="38">
        <f>IF(H14="Q4",1,0)</f>
        <v>0</v>
      </c>
      <c r="V111" s="1"/>
    </row>
    <row r="112" spans="2:23" ht="12.75" hidden="1" customHeight="1" x14ac:dyDescent="0.35">
      <c r="B112" s="1"/>
      <c r="C112" s="6" t="s">
        <v>391</v>
      </c>
      <c r="D112" s="1"/>
      <c r="E112" s="1"/>
      <c r="F112" s="7" t="s">
        <v>403</v>
      </c>
      <c r="G112" s="1"/>
      <c r="H112" s="1"/>
      <c r="I112" s="39" t="s">
        <v>503</v>
      </c>
      <c r="J112" s="38">
        <f t="shared" si="19"/>
        <v>0</v>
      </c>
      <c r="K112" s="38">
        <f t="shared" si="20"/>
        <v>0</v>
      </c>
      <c r="L112" s="38">
        <f t="shared" si="21"/>
        <v>0</v>
      </c>
      <c r="M112" s="38">
        <f t="shared" si="22"/>
        <v>0</v>
      </c>
      <c r="N112" s="38">
        <f t="shared" si="23"/>
        <v>0</v>
      </c>
      <c r="O112" s="38">
        <f t="shared" si="24"/>
        <v>0</v>
      </c>
      <c r="P112" s="1"/>
      <c r="Q112" s="39" t="s">
        <v>503</v>
      </c>
      <c r="R112" s="38">
        <f t="shared" ref="R112:R122" si="25">IF(H15="Q1",1,0)</f>
        <v>0</v>
      </c>
      <c r="S112" s="38">
        <f t="shared" ref="S112:S122" si="26">IF(H15="Q2",1,0)</f>
        <v>0</v>
      </c>
      <c r="T112" s="38">
        <f t="shared" ref="T112:T122" si="27">IF(H15="Q3",1,0)</f>
        <v>0</v>
      </c>
      <c r="U112" s="38">
        <f t="shared" ref="U112:U122" si="28">IF(H15="Q4",1,0)</f>
        <v>0</v>
      </c>
      <c r="V112" s="1"/>
    </row>
    <row r="113" spans="2:22" ht="12.75" hidden="1" customHeight="1" x14ac:dyDescent="0.35">
      <c r="B113" s="1"/>
      <c r="C113" s="1"/>
      <c r="D113" s="1"/>
      <c r="E113" s="1"/>
      <c r="F113" s="7" t="s">
        <v>404</v>
      </c>
      <c r="G113" s="1"/>
      <c r="H113" s="1"/>
      <c r="I113" s="39" t="s">
        <v>504</v>
      </c>
      <c r="J113" s="38">
        <f t="shared" si="19"/>
        <v>0</v>
      </c>
      <c r="K113" s="38">
        <f t="shared" si="20"/>
        <v>0</v>
      </c>
      <c r="L113" s="38">
        <f t="shared" si="21"/>
        <v>0</v>
      </c>
      <c r="M113" s="38">
        <f t="shared" si="22"/>
        <v>0</v>
      </c>
      <c r="N113" s="38">
        <f t="shared" si="23"/>
        <v>0</v>
      </c>
      <c r="O113" s="38">
        <f t="shared" si="24"/>
        <v>0</v>
      </c>
      <c r="P113" s="1"/>
      <c r="Q113" s="39" t="s">
        <v>504</v>
      </c>
      <c r="R113" s="38">
        <f t="shared" si="25"/>
        <v>0</v>
      </c>
      <c r="S113" s="38">
        <f t="shared" si="26"/>
        <v>0</v>
      </c>
      <c r="T113" s="38">
        <f t="shared" si="27"/>
        <v>0</v>
      </c>
      <c r="U113" s="38">
        <f t="shared" si="28"/>
        <v>0</v>
      </c>
      <c r="V113" s="1"/>
    </row>
    <row r="114" spans="2:22" ht="12.75" hidden="1" customHeight="1" x14ac:dyDescent="0.35">
      <c r="B114" s="1"/>
      <c r="C114" s="7" t="s">
        <v>473</v>
      </c>
      <c r="D114" s="1"/>
      <c r="E114" s="1"/>
      <c r="F114" s="7" t="s">
        <v>405</v>
      </c>
      <c r="G114" s="1"/>
      <c r="H114" s="1"/>
      <c r="I114" s="39" t="s">
        <v>505</v>
      </c>
      <c r="J114" s="38">
        <f t="shared" si="19"/>
        <v>0</v>
      </c>
      <c r="K114" s="38">
        <f t="shared" si="20"/>
        <v>0</v>
      </c>
      <c r="L114" s="38">
        <f t="shared" si="21"/>
        <v>0</v>
      </c>
      <c r="M114" s="38">
        <f t="shared" si="22"/>
        <v>0</v>
      </c>
      <c r="N114" s="38">
        <f t="shared" si="23"/>
        <v>0</v>
      </c>
      <c r="O114" s="38">
        <f t="shared" si="24"/>
        <v>0</v>
      </c>
      <c r="P114" s="1"/>
      <c r="Q114" s="39" t="s">
        <v>505</v>
      </c>
      <c r="R114" s="38">
        <f t="shared" si="25"/>
        <v>0</v>
      </c>
      <c r="S114" s="38">
        <f t="shared" si="26"/>
        <v>0</v>
      </c>
      <c r="T114" s="38">
        <f t="shared" si="27"/>
        <v>0</v>
      </c>
      <c r="U114" s="38">
        <f t="shared" si="28"/>
        <v>0</v>
      </c>
      <c r="V114" s="1"/>
    </row>
    <row r="115" spans="2:22" ht="12.75" hidden="1" customHeight="1" x14ac:dyDescent="0.35">
      <c r="B115" s="1"/>
      <c r="C115" s="6" t="s">
        <v>8</v>
      </c>
      <c r="D115" s="1"/>
      <c r="E115" s="1"/>
      <c r="F115" s="7" t="s">
        <v>397</v>
      </c>
      <c r="G115" s="1"/>
      <c r="H115" s="1"/>
      <c r="I115" s="39" t="s">
        <v>506</v>
      </c>
      <c r="J115" s="38">
        <f t="shared" si="19"/>
        <v>0</v>
      </c>
      <c r="K115" s="38">
        <f t="shared" si="20"/>
        <v>0</v>
      </c>
      <c r="L115" s="38">
        <f t="shared" si="21"/>
        <v>0</v>
      </c>
      <c r="M115" s="38">
        <f t="shared" si="22"/>
        <v>0</v>
      </c>
      <c r="N115" s="38">
        <f t="shared" si="23"/>
        <v>0</v>
      </c>
      <c r="O115" s="38">
        <f t="shared" si="24"/>
        <v>0</v>
      </c>
      <c r="P115" s="1"/>
      <c r="Q115" s="39" t="s">
        <v>506</v>
      </c>
      <c r="R115" s="38">
        <f t="shared" si="25"/>
        <v>0</v>
      </c>
      <c r="S115" s="38">
        <f t="shared" si="26"/>
        <v>0</v>
      </c>
      <c r="T115" s="38">
        <f t="shared" si="27"/>
        <v>0</v>
      </c>
      <c r="U115" s="38">
        <f t="shared" si="28"/>
        <v>0</v>
      </c>
      <c r="V115" s="1"/>
    </row>
    <row r="116" spans="2:22" ht="12.75" hidden="1" customHeight="1" x14ac:dyDescent="0.3">
      <c r="B116" s="1"/>
      <c r="C116" s="6" t="s">
        <v>9</v>
      </c>
      <c r="D116" s="1"/>
      <c r="E116" s="1"/>
      <c r="F116" s="1"/>
      <c r="G116" s="1"/>
      <c r="H116" s="1"/>
      <c r="I116" s="39" t="s">
        <v>507</v>
      </c>
      <c r="J116" s="38">
        <f t="shared" si="19"/>
        <v>0</v>
      </c>
      <c r="K116" s="38">
        <f t="shared" si="20"/>
        <v>0</v>
      </c>
      <c r="L116" s="38">
        <f t="shared" si="21"/>
        <v>0</v>
      </c>
      <c r="M116" s="38">
        <f t="shared" si="22"/>
        <v>0</v>
      </c>
      <c r="N116" s="38">
        <f t="shared" si="23"/>
        <v>0</v>
      </c>
      <c r="O116" s="38">
        <f t="shared" si="24"/>
        <v>0</v>
      </c>
      <c r="P116" s="1"/>
      <c r="Q116" s="39" t="s">
        <v>507</v>
      </c>
      <c r="R116" s="38">
        <f t="shared" si="25"/>
        <v>0</v>
      </c>
      <c r="S116" s="38">
        <f t="shared" si="26"/>
        <v>0</v>
      </c>
      <c r="T116" s="38">
        <f t="shared" si="27"/>
        <v>0</v>
      </c>
      <c r="U116" s="38">
        <f t="shared" si="28"/>
        <v>0</v>
      </c>
      <c r="V116" s="1"/>
    </row>
    <row r="117" spans="2:22" ht="12.75" hidden="1" customHeight="1" x14ac:dyDescent="0.35">
      <c r="B117" s="1"/>
      <c r="C117" s="6" t="s">
        <v>10</v>
      </c>
      <c r="D117" s="1"/>
      <c r="E117" s="1"/>
      <c r="F117" s="7" t="s">
        <v>474</v>
      </c>
      <c r="G117" s="1"/>
      <c r="H117" s="1"/>
      <c r="I117" s="39" t="s">
        <v>508</v>
      </c>
      <c r="J117" s="38">
        <f t="shared" si="19"/>
        <v>0</v>
      </c>
      <c r="K117" s="38">
        <f t="shared" si="20"/>
        <v>0</v>
      </c>
      <c r="L117" s="38">
        <f t="shared" si="21"/>
        <v>0</v>
      </c>
      <c r="M117" s="38">
        <f t="shared" si="22"/>
        <v>0</v>
      </c>
      <c r="N117" s="38">
        <f t="shared" si="23"/>
        <v>0</v>
      </c>
      <c r="O117" s="38">
        <f t="shared" si="24"/>
        <v>0</v>
      </c>
      <c r="P117" s="1"/>
      <c r="Q117" s="39" t="s">
        <v>508</v>
      </c>
      <c r="R117" s="38">
        <f t="shared" si="25"/>
        <v>0</v>
      </c>
      <c r="S117" s="38">
        <f t="shared" si="26"/>
        <v>0</v>
      </c>
      <c r="T117" s="38">
        <f t="shared" si="27"/>
        <v>0</v>
      </c>
      <c r="U117" s="38">
        <f t="shared" si="28"/>
        <v>0</v>
      </c>
      <c r="V117" s="1"/>
    </row>
    <row r="118" spans="2:22" ht="12.75" hidden="1" customHeight="1" x14ac:dyDescent="0.35">
      <c r="B118" s="1"/>
      <c r="C118" s="6" t="s">
        <v>11</v>
      </c>
      <c r="D118" s="1"/>
      <c r="E118" s="1"/>
      <c r="F118" s="7" t="s">
        <v>411</v>
      </c>
      <c r="G118" s="1"/>
      <c r="H118" s="1"/>
      <c r="I118" s="39" t="s">
        <v>509</v>
      </c>
      <c r="J118" s="38">
        <f t="shared" si="19"/>
        <v>0</v>
      </c>
      <c r="K118" s="38">
        <f t="shared" si="20"/>
        <v>0</v>
      </c>
      <c r="L118" s="38">
        <f t="shared" si="21"/>
        <v>0</v>
      </c>
      <c r="M118" s="38">
        <f t="shared" si="22"/>
        <v>0</v>
      </c>
      <c r="N118" s="38">
        <f t="shared" si="23"/>
        <v>0</v>
      </c>
      <c r="O118" s="38">
        <f t="shared" si="24"/>
        <v>0</v>
      </c>
      <c r="P118" s="1"/>
      <c r="Q118" s="39" t="s">
        <v>509</v>
      </c>
      <c r="R118" s="38">
        <f t="shared" si="25"/>
        <v>0</v>
      </c>
      <c r="S118" s="38">
        <f t="shared" si="26"/>
        <v>0</v>
      </c>
      <c r="T118" s="38">
        <f t="shared" si="27"/>
        <v>0</v>
      </c>
      <c r="U118" s="38">
        <f t="shared" si="28"/>
        <v>0</v>
      </c>
      <c r="V118" s="1"/>
    </row>
    <row r="119" spans="2:22" ht="12.75" hidden="1" customHeight="1" x14ac:dyDescent="0.35">
      <c r="B119" s="1"/>
      <c r="C119" s="6" t="s">
        <v>12</v>
      </c>
      <c r="D119" s="1"/>
      <c r="E119" s="1"/>
      <c r="F119" s="7" t="s">
        <v>412</v>
      </c>
      <c r="G119" s="1"/>
      <c r="H119" s="1"/>
      <c r="I119" s="39" t="s">
        <v>510</v>
      </c>
      <c r="J119" s="38">
        <f t="shared" si="19"/>
        <v>0</v>
      </c>
      <c r="K119" s="38">
        <f t="shared" si="20"/>
        <v>0</v>
      </c>
      <c r="L119" s="38">
        <f t="shared" si="21"/>
        <v>0</v>
      </c>
      <c r="M119" s="38">
        <f t="shared" si="22"/>
        <v>0</v>
      </c>
      <c r="N119" s="38">
        <f t="shared" si="23"/>
        <v>0</v>
      </c>
      <c r="O119" s="38">
        <f t="shared" si="24"/>
        <v>0</v>
      </c>
      <c r="P119" s="1"/>
      <c r="Q119" s="39" t="s">
        <v>510</v>
      </c>
      <c r="R119" s="38">
        <f t="shared" si="25"/>
        <v>0</v>
      </c>
      <c r="S119" s="38">
        <f t="shared" si="26"/>
        <v>0</v>
      </c>
      <c r="T119" s="38">
        <f t="shared" si="27"/>
        <v>0</v>
      </c>
      <c r="U119" s="38">
        <f t="shared" si="28"/>
        <v>0</v>
      </c>
      <c r="V119" s="1"/>
    </row>
    <row r="120" spans="2:22" ht="12.75" hidden="1" customHeight="1" x14ac:dyDescent="0.3">
      <c r="B120" s="1"/>
      <c r="C120" s="6" t="s">
        <v>13</v>
      </c>
      <c r="D120" s="1"/>
      <c r="E120" s="1"/>
      <c r="F120" s="1"/>
      <c r="G120" s="1"/>
      <c r="H120" s="1"/>
      <c r="I120" s="39" t="s">
        <v>511</v>
      </c>
      <c r="J120" s="38">
        <f t="shared" si="19"/>
        <v>0</v>
      </c>
      <c r="K120" s="38">
        <f t="shared" si="20"/>
        <v>0</v>
      </c>
      <c r="L120" s="38">
        <f t="shared" si="21"/>
        <v>0</v>
      </c>
      <c r="M120" s="38">
        <f t="shared" si="22"/>
        <v>0</v>
      </c>
      <c r="N120" s="38">
        <f t="shared" si="23"/>
        <v>0</v>
      </c>
      <c r="O120" s="38">
        <f t="shared" si="24"/>
        <v>0</v>
      </c>
      <c r="P120" s="1"/>
      <c r="Q120" s="39" t="s">
        <v>511</v>
      </c>
      <c r="R120" s="38">
        <f t="shared" si="25"/>
        <v>0</v>
      </c>
      <c r="S120" s="38">
        <f t="shared" si="26"/>
        <v>0</v>
      </c>
      <c r="T120" s="38">
        <f t="shared" si="27"/>
        <v>0</v>
      </c>
      <c r="U120" s="38">
        <f t="shared" si="28"/>
        <v>0</v>
      </c>
      <c r="V120" s="1"/>
    </row>
    <row r="121" spans="2:22" ht="12.75" hidden="1" customHeight="1" x14ac:dyDescent="0.35">
      <c r="B121" s="1"/>
      <c r="C121" s="6" t="s">
        <v>14</v>
      </c>
      <c r="D121" s="1"/>
      <c r="E121" s="1"/>
      <c r="F121" s="7" t="s">
        <v>474</v>
      </c>
      <c r="G121" s="1"/>
      <c r="H121" s="1"/>
      <c r="I121" s="39" t="s">
        <v>512</v>
      </c>
      <c r="J121" s="38">
        <f t="shared" si="19"/>
        <v>0</v>
      </c>
      <c r="K121" s="38">
        <f t="shared" si="20"/>
        <v>0</v>
      </c>
      <c r="L121" s="38">
        <f t="shared" si="21"/>
        <v>0</v>
      </c>
      <c r="M121" s="38">
        <f t="shared" si="22"/>
        <v>0</v>
      </c>
      <c r="N121" s="38">
        <f t="shared" si="23"/>
        <v>0</v>
      </c>
      <c r="O121" s="38">
        <f t="shared" si="24"/>
        <v>0</v>
      </c>
      <c r="P121" s="1"/>
      <c r="Q121" s="39" t="s">
        <v>512</v>
      </c>
      <c r="R121" s="38">
        <f t="shared" si="25"/>
        <v>0</v>
      </c>
      <c r="S121" s="38">
        <f t="shared" si="26"/>
        <v>0</v>
      </c>
      <c r="T121" s="38">
        <f t="shared" si="27"/>
        <v>0</v>
      </c>
      <c r="U121" s="38">
        <f t="shared" si="28"/>
        <v>0</v>
      </c>
      <c r="V121" s="1"/>
    </row>
    <row r="122" spans="2:22" ht="12.75" hidden="1" customHeight="1" x14ac:dyDescent="0.35">
      <c r="B122" s="1"/>
      <c r="C122" s="6" t="s">
        <v>15</v>
      </c>
      <c r="D122" s="1"/>
      <c r="E122" s="1"/>
      <c r="F122" s="7" t="s">
        <v>478</v>
      </c>
      <c r="G122" s="1"/>
      <c r="H122" s="1"/>
      <c r="I122" s="39" t="s">
        <v>513</v>
      </c>
      <c r="J122" s="38">
        <f t="shared" si="19"/>
        <v>0</v>
      </c>
      <c r="K122" s="38">
        <f t="shared" si="20"/>
        <v>0</v>
      </c>
      <c r="L122" s="38">
        <f t="shared" si="21"/>
        <v>0</v>
      </c>
      <c r="M122" s="38">
        <f t="shared" si="22"/>
        <v>0</v>
      </c>
      <c r="N122" s="38">
        <f t="shared" si="23"/>
        <v>0</v>
      </c>
      <c r="O122" s="38">
        <f t="shared" si="24"/>
        <v>0</v>
      </c>
      <c r="P122" s="1"/>
      <c r="Q122" s="39" t="s">
        <v>513</v>
      </c>
      <c r="R122" s="38">
        <f t="shared" si="25"/>
        <v>0</v>
      </c>
      <c r="S122" s="38">
        <f t="shared" si="26"/>
        <v>0</v>
      </c>
      <c r="T122" s="38">
        <f t="shared" si="27"/>
        <v>0</v>
      </c>
      <c r="U122" s="38">
        <f t="shared" si="28"/>
        <v>0</v>
      </c>
      <c r="V122" s="1"/>
    </row>
    <row r="123" spans="2:22" ht="12.75" hidden="1" customHeight="1" x14ac:dyDescent="0.35">
      <c r="B123" s="1"/>
      <c r="C123" s="6" t="s">
        <v>16</v>
      </c>
      <c r="D123" s="1"/>
      <c r="E123" s="1"/>
      <c r="F123" s="7" t="s">
        <v>479</v>
      </c>
      <c r="G123" s="1"/>
      <c r="H123" s="1"/>
      <c r="I123" s="40" t="s">
        <v>514</v>
      </c>
      <c r="J123" s="40">
        <f t="shared" ref="J123:O123" si="29">SUM(J111:J122)</f>
        <v>0</v>
      </c>
      <c r="K123" s="40">
        <f t="shared" si="29"/>
        <v>0</v>
      </c>
      <c r="L123" s="40">
        <f t="shared" si="29"/>
        <v>0</v>
      </c>
      <c r="M123" s="40">
        <f t="shared" si="29"/>
        <v>0</v>
      </c>
      <c r="N123" s="40">
        <f t="shared" si="29"/>
        <v>0</v>
      </c>
      <c r="O123" s="40">
        <f t="shared" si="29"/>
        <v>0</v>
      </c>
      <c r="P123" s="1"/>
      <c r="Q123" s="56" t="s">
        <v>514</v>
      </c>
      <c r="R123" s="56">
        <f>SUM(R111:R122)</f>
        <v>0</v>
      </c>
      <c r="S123" s="56">
        <f>SUM(S111:S122)</f>
        <v>0</v>
      </c>
      <c r="T123" s="56">
        <f t="shared" ref="T123:U123" si="30">SUM(T111:T122)</f>
        <v>0</v>
      </c>
      <c r="U123" s="56">
        <f t="shared" si="30"/>
        <v>0</v>
      </c>
      <c r="V123" s="1"/>
    </row>
    <row r="124" spans="2:22" ht="12.75" hidden="1" customHeight="1" x14ac:dyDescent="0.3">
      <c r="B124" s="1"/>
      <c r="C124" s="6" t="s">
        <v>17</v>
      </c>
      <c r="D124" s="1"/>
      <c r="E124" s="1"/>
      <c r="F124" s="1"/>
      <c r="G124" s="1"/>
      <c r="H124" s="1"/>
      <c r="I124" s="74" t="s">
        <v>528</v>
      </c>
      <c r="J124" s="49">
        <f>SUM(J123:N123)</f>
        <v>0</v>
      </c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2:22" ht="12.75" hidden="1" customHeight="1" x14ac:dyDescent="0.35">
      <c r="B125" s="1"/>
      <c r="C125" s="6" t="s">
        <v>18</v>
      </c>
      <c r="D125" s="1"/>
      <c r="E125" s="1"/>
      <c r="F125" s="7" t="s">
        <v>482</v>
      </c>
      <c r="G125" s="1"/>
      <c r="H125" s="1"/>
      <c r="I125" s="75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2:22" ht="12.75" hidden="1" customHeight="1" x14ac:dyDescent="0.35">
      <c r="B126" s="1"/>
      <c r="C126" s="6" t="s">
        <v>19</v>
      </c>
      <c r="D126" s="1"/>
      <c r="E126" s="1"/>
      <c r="F126" s="7" t="s">
        <v>484</v>
      </c>
      <c r="G126" s="1"/>
      <c r="H126" s="1"/>
      <c r="I126" s="75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2:22" ht="12.75" hidden="1" customHeight="1" x14ac:dyDescent="0.35">
      <c r="B127" s="1"/>
      <c r="C127" s="6" t="s">
        <v>20</v>
      </c>
      <c r="D127" s="1"/>
      <c r="E127" s="1"/>
      <c r="F127" s="7" t="s">
        <v>483</v>
      </c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2:22" ht="12.75" hidden="1" customHeight="1" x14ac:dyDescent="0.3">
      <c r="B128" s="1"/>
      <c r="C128" s="6" t="s">
        <v>21</v>
      </c>
      <c r="D128" s="1"/>
      <c r="E128" s="1"/>
      <c r="F128" s="1"/>
      <c r="G128" s="1"/>
      <c r="H128" s="1"/>
      <c r="I128" s="93" t="s">
        <v>492</v>
      </c>
      <c r="J128" s="92" t="s">
        <v>484</v>
      </c>
      <c r="K128" s="70" t="s">
        <v>483</v>
      </c>
      <c r="L128" s="70" t="s">
        <v>408</v>
      </c>
      <c r="M128" s="1"/>
      <c r="N128" s="104" t="s">
        <v>532</v>
      </c>
      <c r="O128" s="60" t="s">
        <v>415</v>
      </c>
      <c r="P128" s="63" t="s">
        <v>420</v>
      </c>
      <c r="Q128" s="63" t="s">
        <v>417</v>
      </c>
      <c r="R128" s="60" t="s">
        <v>416</v>
      </c>
      <c r="S128" s="60" t="s">
        <v>418</v>
      </c>
      <c r="T128" s="63" t="s">
        <v>419</v>
      </c>
      <c r="U128" s="1"/>
      <c r="V128" s="1"/>
    </row>
    <row r="129" spans="2:22" ht="12.75" hidden="1" customHeight="1" x14ac:dyDescent="0.35">
      <c r="B129" s="1"/>
      <c r="C129" s="6" t="s">
        <v>22</v>
      </c>
      <c r="D129" s="1"/>
      <c r="E129" s="1"/>
      <c r="F129" s="7" t="s">
        <v>485</v>
      </c>
      <c r="G129" s="1"/>
      <c r="H129" s="1"/>
      <c r="I129" s="94"/>
      <c r="J129" s="61"/>
      <c r="K129" s="64"/>
      <c r="L129" s="64"/>
      <c r="M129" s="1"/>
      <c r="N129" s="94"/>
      <c r="O129" s="61"/>
      <c r="P129" s="64"/>
      <c r="Q129" s="64"/>
      <c r="R129" s="61"/>
      <c r="S129" s="61"/>
      <c r="T129" s="64"/>
      <c r="U129" s="1"/>
      <c r="V129" s="1"/>
    </row>
    <row r="130" spans="2:22" ht="12.75" hidden="1" customHeight="1" x14ac:dyDescent="0.35">
      <c r="B130" s="1"/>
      <c r="C130" s="6" t="s">
        <v>23</v>
      </c>
      <c r="D130" s="1"/>
      <c r="E130" s="1"/>
      <c r="F130" s="7" t="s">
        <v>415</v>
      </c>
      <c r="G130" s="1"/>
      <c r="H130" s="1"/>
      <c r="I130" s="95"/>
      <c r="J130" s="62"/>
      <c r="K130" s="64"/>
      <c r="L130" s="64"/>
      <c r="M130" s="1"/>
      <c r="N130" s="95"/>
      <c r="O130" s="62"/>
      <c r="P130" s="64"/>
      <c r="Q130" s="64"/>
      <c r="R130" s="62"/>
      <c r="S130" s="62"/>
      <c r="T130" s="64"/>
      <c r="U130" s="1"/>
      <c r="V130" s="1"/>
    </row>
    <row r="131" spans="2:22" ht="12.75" hidden="1" customHeight="1" x14ac:dyDescent="0.35">
      <c r="B131" s="1"/>
      <c r="C131" s="6" t="s">
        <v>24</v>
      </c>
      <c r="D131" s="1"/>
      <c r="E131" s="1"/>
      <c r="F131" s="7" t="s">
        <v>420</v>
      </c>
      <c r="G131" s="1"/>
      <c r="H131" s="1"/>
      <c r="I131" s="39" t="s">
        <v>502</v>
      </c>
      <c r="J131" s="38">
        <f>IF(C37="Convegno Scientifico",1,0)</f>
        <v>0</v>
      </c>
      <c r="K131" s="38">
        <f>IF(C37="Seminario",1,0)</f>
        <v>0</v>
      </c>
      <c r="L131" s="38">
        <f>IF(F37="Sì",1,0)</f>
        <v>0</v>
      </c>
      <c r="M131" s="1"/>
      <c r="N131" s="39" t="s">
        <v>502</v>
      </c>
      <c r="O131" s="38">
        <f>IF(D37="Membro del Comitato Scientifico",1,0)</f>
        <v>0</v>
      </c>
      <c r="P131" s="38">
        <f>IF(D37="Membro del Comitato Organizzatore",1,0)</f>
        <v>0</v>
      </c>
      <c r="Q131" s="38">
        <f>IF(D37="Relatore Invitato",1,0)</f>
        <v>0</v>
      </c>
      <c r="R131" s="38">
        <f>IF(D37="Relatore",1,0)</f>
        <v>0</v>
      </c>
      <c r="S131" s="38">
        <f>IF(D37="Chair",1,0)</f>
        <v>0</v>
      </c>
      <c r="T131" s="38">
        <f>IF(D37="Discussant",1,0)</f>
        <v>0</v>
      </c>
      <c r="U131" s="1"/>
      <c r="V131" s="1"/>
    </row>
    <row r="132" spans="2:22" ht="12.75" hidden="1" customHeight="1" x14ac:dyDescent="0.35">
      <c r="B132" s="1"/>
      <c r="C132" s="6" t="s">
        <v>25</v>
      </c>
      <c r="D132" s="1"/>
      <c r="E132" s="1"/>
      <c r="F132" s="7" t="s">
        <v>417</v>
      </c>
      <c r="G132" s="1"/>
      <c r="H132" s="1"/>
      <c r="I132" s="39" t="s">
        <v>503</v>
      </c>
      <c r="J132" s="38">
        <f t="shared" ref="J132:J135" si="31">IF(C38="Convegno Scientifico",1,0)</f>
        <v>0</v>
      </c>
      <c r="K132" s="38">
        <f t="shared" ref="K132:K135" si="32">IF(C38="Seminario",1,0)</f>
        <v>0</v>
      </c>
      <c r="L132" s="38">
        <f t="shared" ref="L132:L135" si="33">IF(F38="Sì",1,0)</f>
        <v>0</v>
      </c>
      <c r="M132" s="1"/>
      <c r="N132" s="39" t="s">
        <v>503</v>
      </c>
      <c r="O132" s="38">
        <f t="shared" ref="O132:O135" si="34">IF(D38="Membro del Comitato Scientifico",1,0)</f>
        <v>0</v>
      </c>
      <c r="P132" s="38">
        <f t="shared" ref="P132:P135" si="35">IF(D38="Membro del Comitato Organizzatore",1,0)</f>
        <v>0</v>
      </c>
      <c r="Q132" s="38">
        <f t="shared" ref="Q132:Q135" si="36">IF(D38="Relatore Invitato",1,0)</f>
        <v>0</v>
      </c>
      <c r="R132" s="38">
        <f t="shared" ref="R132:R135" si="37">IF(D38="Relatore",1,0)</f>
        <v>0</v>
      </c>
      <c r="S132" s="38">
        <f t="shared" ref="S132:S135" si="38">IF(D38="Chair",1,0)</f>
        <v>0</v>
      </c>
      <c r="T132" s="38">
        <f t="shared" ref="T132:T135" si="39">IF(D38="Discussant",1,0)</f>
        <v>0</v>
      </c>
      <c r="U132" s="1"/>
      <c r="V132" s="1"/>
    </row>
    <row r="133" spans="2:22" ht="12.75" hidden="1" customHeight="1" x14ac:dyDescent="0.35">
      <c r="B133" s="1"/>
      <c r="C133" s="6" t="s">
        <v>26</v>
      </c>
      <c r="D133" s="1"/>
      <c r="E133" s="1"/>
      <c r="F133" s="7" t="s">
        <v>416</v>
      </c>
      <c r="G133" s="1"/>
      <c r="H133" s="1"/>
      <c r="I133" s="39" t="s">
        <v>504</v>
      </c>
      <c r="J133" s="38">
        <f t="shared" si="31"/>
        <v>0</v>
      </c>
      <c r="K133" s="38">
        <f t="shared" si="32"/>
        <v>0</v>
      </c>
      <c r="L133" s="38">
        <f t="shared" si="33"/>
        <v>0</v>
      </c>
      <c r="M133" s="1"/>
      <c r="N133" s="39" t="s">
        <v>504</v>
      </c>
      <c r="O133" s="38">
        <f t="shared" si="34"/>
        <v>0</v>
      </c>
      <c r="P133" s="38">
        <f t="shared" si="35"/>
        <v>0</v>
      </c>
      <c r="Q133" s="38">
        <f t="shared" si="36"/>
        <v>0</v>
      </c>
      <c r="R133" s="38">
        <f t="shared" si="37"/>
        <v>0</v>
      </c>
      <c r="S133" s="38">
        <f t="shared" si="38"/>
        <v>0</v>
      </c>
      <c r="T133" s="38">
        <f t="shared" si="39"/>
        <v>0</v>
      </c>
      <c r="U133" s="1"/>
      <c r="V133" s="1"/>
    </row>
    <row r="134" spans="2:22" ht="12.75" hidden="1" customHeight="1" x14ac:dyDescent="0.35">
      <c r="B134" s="1"/>
      <c r="C134" s="6" t="s">
        <v>27</v>
      </c>
      <c r="D134" s="1"/>
      <c r="E134" s="1"/>
      <c r="F134" s="7" t="s">
        <v>418</v>
      </c>
      <c r="G134" s="1"/>
      <c r="H134" s="1"/>
      <c r="I134" s="39" t="s">
        <v>505</v>
      </c>
      <c r="J134" s="38">
        <f t="shared" si="31"/>
        <v>0</v>
      </c>
      <c r="K134" s="38">
        <f t="shared" si="32"/>
        <v>0</v>
      </c>
      <c r="L134" s="38">
        <f t="shared" si="33"/>
        <v>0</v>
      </c>
      <c r="M134" s="1"/>
      <c r="N134" s="39" t="s">
        <v>505</v>
      </c>
      <c r="O134" s="38">
        <f t="shared" si="34"/>
        <v>0</v>
      </c>
      <c r="P134" s="38">
        <f t="shared" si="35"/>
        <v>0</v>
      </c>
      <c r="Q134" s="38">
        <f t="shared" si="36"/>
        <v>0</v>
      </c>
      <c r="R134" s="38">
        <f t="shared" si="37"/>
        <v>0</v>
      </c>
      <c r="S134" s="38">
        <f t="shared" si="38"/>
        <v>0</v>
      </c>
      <c r="T134" s="38">
        <f t="shared" si="39"/>
        <v>0</v>
      </c>
      <c r="U134" s="1"/>
      <c r="V134" s="1"/>
    </row>
    <row r="135" spans="2:22" ht="12.75" hidden="1" customHeight="1" x14ac:dyDescent="0.35">
      <c r="B135" s="1"/>
      <c r="C135" s="6" t="s">
        <v>28</v>
      </c>
      <c r="D135" s="1"/>
      <c r="E135" s="1"/>
      <c r="F135" s="7" t="s">
        <v>419</v>
      </c>
      <c r="G135" s="1"/>
      <c r="H135" s="1"/>
      <c r="I135" s="39" t="s">
        <v>506</v>
      </c>
      <c r="J135" s="38">
        <f t="shared" si="31"/>
        <v>0</v>
      </c>
      <c r="K135" s="38">
        <f t="shared" si="32"/>
        <v>0</v>
      </c>
      <c r="L135" s="38">
        <f t="shared" si="33"/>
        <v>0</v>
      </c>
      <c r="M135" s="1"/>
      <c r="N135" s="39" t="s">
        <v>506</v>
      </c>
      <c r="O135" s="38">
        <f t="shared" si="34"/>
        <v>0</v>
      </c>
      <c r="P135" s="38">
        <f t="shared" si="35"/>
        <v>0</v>
      </c>
      <c r="Q135" s="38">
        <f t="shared" si="36"/>
        <v>0</v>
      </c>
      <c r="R135" s="38">
        <f t="shared" si="37"/>
        <v>0</v>
      </c>
      <c r="S135" s="38">
        <f t="shared" si="38"/>
        <v>0</v>
      </c>
      <c r="T135" s="38">
        <f t="shared" si="39"/>
        <v>0</v>
      </c>
      <c r="U135" s="1"/>
      <c r="V135" s="1"/>
    </row>
    <row r="136" spans="2:22" ht="12.75" hidden="1" customHeight="1" x14ac:dyDescent="0.3">
      <c r="B136" s="1"/>
      <c r="C136" s="6" t="s">
        <v>29</v>
      </c>
      <c r="D136" s="1"/>
      <c r="E136" s="1"/>
      <c r="F136" s="1"/>
      <c r="G136" s="1"/>
      <c r="H136" s="1"/>
      <c r="I136" s="40" t="s">
        <v>514</v>
      </c>
      <c r="J136" s="40">
        <f>SUM(J131:J135)</f>
        <v>0</v>
      </c>
      <c r="K136" s="40">
        <f>SUM(K131:K135)</f>
        <v>0</v>
      </c>
      <c r="L136" s="40">
        <f>SUM(L131:L135)</f>
        <v>0</v>
      </c>
      <c r="M136" s="1"/>
      <c r="N136" s="40" t="s">
        <v>514</v>
      </c>
      <c r="O136" s="40">
        <f t="shared" ref="O136:T136" si="40">SUM(O131:O135)</f>
        <v>0</v>
      </c>
      <c r="P136" s="40">
        <f t="shared" si="40"/>
        <v>0</v>
      </c>
      <c r="Q136" s="40">
        <f t="shared" si="40"/>
        <v>0</v>
      </c>
      <c r="R136" s="40">
        <f t="shared" si="40"/>
        <v>0</v>
      </c>
      <c r="S136" s="40">
        <f t="shared" si="40"/>
        <v>0</v>
      </c>
      <c r="T136" s="40">
        <f t="shared" si="40"/>
        <v>0</v>
      </c>
      <c r="U136" s="1"/>
      <c r="V136" s="1"/>
    </row>
    <row r="137" spans="2:22" ht="12.75" hidden="1" customHeight="1" x14ac:dyDescent="0.35">
      <c r="B137" s="1"/>
      <c r="C137" s="6" t="s">
        <v>30</v>
      </c>
      <c r="D137" s="1"/>
      <c r="E137" s="1"/>
      <c r="F137" s="7" t="s">
        <v>486</v>
      </c>
      <c r="G137" s="1"/>
      <c r="H137" s="1"/>
      <c r="I137" s="48" t="s">
        <v>522</v>
      </c>
      <c r="J137" s="49">
        <f>SUM(J136:K136)</f>
        <v>0</v>
      </c>
      <c r="K137" s="1"/>
      <c r="L137" s="1"/>
      <c r="M137" s="1"/>
      <c r="N137" s="48" t="s">
        <v>522</v>
      </c>
      <c r="O137" s="49">
        <f>SUM(O136:P136)</f>
        <v>0</v>
      </c>
      <c r="P137" s="1"/>
      <c r="Q137" s="1"/>
      <c r="R137" s="1"/>
      <c r="S137" s="1"/>
      <c r="T137" s="1"/>
      <c r="U137" s="1"/>
      <c r="V137" s="1"/>
    </row>
    <row r="138" spans="2:22" ht="12.75" hidden="1" customHeight="1" x14ac:dyDescent="0.35">
      <c r="B138" s="1"/>
      <c r="C138" s="6" t="s">
        <v>31</v>
      </c>
      <c r="D138" s="1"/>
      <c r="E138" s="1"/>
      <c r="F138" s="7" t="s">
        <v>519</v>
      </c>
      <c r="G138" s="1"/>
      <c r="H138" s="1"/>
      <c r="P138" s="1"/>
      <c r="Q138" s="1"/>
      <c r="R138" s="1"/>
      <c r="S138" s="1"/>
      <c r="T138" s="1"/>
      <c r="U138" s="1"/>
      <c r="V138" s="1"/>
    </row>
    <row r="139" spans="2:22" ht="12.75" hidden="1" customHeight="1" x14ac:dyDescent="0.35">
      <c r="B139" s="1"/>
      <c r="C139" s="6" t="s">
        <v>32</v>
      </c>
      <c r="D139" s="1"/>
      <c r="E139" s="1"/>
      <c r="F139" s="7" t="s">
        <v>427</v>
      </c>
      <c r="G139" s="1"/>
      <c r="H139" s="1"/>
      <c r="P139" s="1"/>
      <c r="Q139" s="1"/>
      <c r="R139" s="1"/>
      <c r="S139" s="1"/>
      <c r="T139" s="1"/>
      <c r="U139" s="1"/>
      <c r="V139" s="1"/>
    </row>
    <row r="140" spans="2:22" ht="12.75" hidden="1" customHeight="1" x14ac:dyDescent="0.35">
      <c r="B140" s="1"/>
      <c r="C140" s="6" t="s">
        <v>33</v>
      </c>
      <c r="D140" s="1"/>
      <c r="E140" s="1"/>
      <c r="F140" s="7" t="s">
        <v>428</v>
      </c>
      <c r="G140" s="1"/>
      <c r="H140" s="1"/>
      <c r="I140" s="45" t="s">
        <v>517</v>
      </c>
      <c r="J140" s="44" t="s">
        <v>401</v>
      </c>
      <c r="K140" s="44" t="s">
        <v>402</v>
      </c>
      <c r="L140" s="44" t="s">
        <v>403</v>
      </c>
      <c r="M140" s="44" t="s">
        <v>404</v>
      </c>
      <c r="N140" s="44" t="s">
        <v>405</v>
      </c>
      <c r="O140" s="44" t="s">
        <v>397</v>
      </c>
      <c r="P140" s="1"/>
      <c r="Q140" s="1"/>
      <c r="R140" s="1"/>
      <c r="S140" s="1"/>
      <c r="T140" s="1"/>
      <c r="U140" s="1"/>
      <c r="V140" s="1"/>
    </row>
    <row r="141" spans="2:22" ht="12.75" hidden="1" customHeight="1" x14ac:dyDescent="0.35">
      <c r="B141" s="1"/>
      <c r="C141" s="6" t="s">
        <v>34</v>
      </c>
      <c r="D141" s="1"/>
      <c r="E141" s="1"/>
      <c r="F141" s="7" t="s">
        <v>429</v>
      </c>
      <c r="G141" s="1"/>
      <c r="H141" s="1"/>
      <c r="I141" s="46"/>
      <c r="J141" s="42"/>
      <c r="K141" s="42"/>
      <c r="L141" s="42"/>
      <c r="M141" s="42"/>
      <c r="N141" s="42"/>
      <c r="O141" s="42"/>
      <c r="P141" s="1"/>
      <c r="Q141" s="1"/>
      <c r="R141" s="1"/>
      <c r="S141" s="1"/>
      <c r="T141" s="1"/>
      <c r="U141" s="1"/>
      <c r="V141" s="1"/>
    </row>
    <row r="142" spans="2:22" ht="12.75" hidden="1" customHeight="1" x14ac:dyDescent="0.35">
      <c r="B142" s="1"/>
      <c r="C142" s="6" t="s">
        <v>35</v>
      </c>
      <c r="D142" s="1"/>
      <c r="E142" s="1"/>
      <c r="F142" s="7" t="s">
        <v>518</v>
      </c>
      <c r="G142" s="1"/>
      <c r="H142" s="1"/>
      <c r="I142" s="47"/>
      <c r="J142" s="43"/>
      <c r="K142" s="43"/>
      <c r="L142" s="43"/>
      <c r="M142" s="43"/>
      <c r="N142" s="43"/>
      <c r="O142" s="43"/>
      <c r="P142" s="1"/>
      <c r="Q142" s="1"/>
      <c r="R142" s="1"/>
      <c r="S142" s="1"/>
      <c r="T142" s="1"/>
      <c r="U142" s="1"/>
      <c r="V142" s="1"/>
    </row>
    <row r="143" spans="2:22" ht="12.75" hidden="1" customHeight="1" x14ac:dyDescent="0.35">
      <c r="B143" s="1"/>
      <c r="C143" s="6" t="s">
        <v>36</v>
      </c>
      <c r="D143" s="1"/>
      <c r="E143" s="1"/>
      <c r="F143" s="7" t="s">
        <v>430</v>
      </c>
      <c r="G143" s="1"/>
      <c r="H143" s="1"/>
      <c r="I143" s="39" t="s">
        <v>502</v>
      </c>
      <c r="J143" s="38">
        <f>IF(G37="I - Diritti umani",1,0)</f>
        <v>0</v>
      </c>
      <c r="K143" s="38">
        <f>IF(G37="II - Differenze di genere e pari opportunità",1,0)</f>
        <v>0</v>
      </c>
      <c r="L143" s="38">
        <f>IF(G37="III - Sicurezza e benessere",1,0)</f>
        <v>0</v>
      </c>
      <c r="M143" s="38">
        <f>IF(G37="IV - Sviluppo e innovazione tecnologica",1,0)</f>
        <v>0</v>
      </c>
      <c r="N143" s="38">
        <f>IF(G37="V - Cultura e turismo",1,0)</f>
        <v>0</v>
      </c>
      <c r="O143" s="38">
        <f>IF(G37="Altro",1,0)</f>
        <v>0</v>
      </c>
      <c r="P143" s="1"/>
      <c r="Q143" s="1"/>
      <c r="R143" s="1"/>
      <c r="S143" s="1"/>
      <c r="T143" s="1"/>
      <c r="U143" s="1"/>
      <c r="V143" s="1"/>
    </row>
    <row r="144" spans="2:22" ht="12.75" hidden="1" customHeight="1" x14ac:dyDescent="0.35">
      <c r="B144" s="1"/>
      <c r="C144" s="6" t="s">
        <v>37</v>
      </c>
      <c r="D144" s="1"/>
      <c r="E144" s="1"/>
      <c r="F144" s="7" t="s">
        <v>454</v>
      </c>
      <c r="G144" s="1"/>
      <c r="H144" s="1"/>
      <c r="I144" s="39" t="s">
        <v>503</v>
      </c>
      <c r="J144" s="38">
        <f>IF(G38="I - Diritti umani",1,0)</f>
        <v>0</v>
      </c>
      <c r="K144" s="38">
        <f>IF(G38="II - Differenze di genere e pari opportunità",1,0)</f>
        <v>0</v>
      </c>
      <c r="L144" s="38">
        <f>IF(G38="III - Sicurezza e benessere",1,0)</f>
        <v>0</v>
      </c>
      <c r="M144" s="38">
        <f>IF(G38="IV - Sviluppo e innovazione tecnologica",1,0)</f>
        <v>0</v>
      </c>
      <c r="N144" s="38">
        <f>IF(G38="V - Cultura e turismo",1,0)</f>
        <v>0</v>
      </c>
      <c r="O144" s="38">
        <f>IF(G38="Altro",1,0)</f>
        <v>0</v>
      </c>
      <c r="P144" s="1"/>
      <c r="Q144" s="1"/>
      <c r="R144" s="1"/>
      <c r="S144" s="1"/>
      <c r="T144" s="1"/>
      <c r="U144" s="1"/>
      <c r="V144" s="1"/>
    </row>
    <row r="145" spans="2:22" ht="12.75" hidden="1" customHeight="1" x14ac:dyDescent="0.35">
      <c r="B145" s="1"/>
      <c r="C145" s="6" t="s">
        <v>38</v>
      </c>
      <c r="D145" s="1"/>
      <c r="E145" s="1"/>
      <c r="F145" s="7" t="s">
        <v>487</v>
      </c>
      <c r="G145" s="1"/>
      <c r="H145" s="1"/>
      <c r="I145" s="39" t="s">
        <v>504</v>
      </c>
      <c r="J145" s="38">
        <f>IF(G39="I - Diritti umani",1,0)</f>
        <v>0</v>
      </c>
      <c r="K145" s="38">
        <f>IF(G39="II - Differenze di genere e pari opportunità",1,0)</f>
        <v>0</v>
      </c>
      <c r="L145" s="38">
        <f>IF(G39="III - Sicurezza e benessere",1,0)</f>
        <v>0</v>
      </c>
      <c r="M145" s="38">
        <f>IF(G39="IV - Sviluppo e innovazione tecnologica",1,0)</f>
        <v>0</v>
      </c>
      <c r="N145" s="38">
        <f>IF(G39="V - Cultura e turismo",1,0)</f>
        <v>0</v>
      </c>
      <c r="O145" s="38">
        <f>IF(G39="Altro",1,0)</f>
        <v>0</v>
      </c>
      <c r="P145" s="1"/>
      <c r="Q145" s="1"/>
      <c r="R145" s="1"/>
      <c r="S145" s="1"/>
      <c r="T145" s="1"/>
      <c r="U145" s="1"/>
      <c r="V145" s="1"/>
    </row>
    <row r="146" spans="2:22" ht="12.75" hidden="1" customHeight="1" x14ac:dyDescent="0.3">
      <c r="B146" s="1"/>
      <c r="C146" s="6" t="s">
        <v>39</v>
      </c>
      <c r="D146" s="1"/>
      <c r="E146" s="1"/>
      <c r="F146" s="1"/>
      <c r="G146" s="1"/>
      <c r="H146" s="1"/>
      <c r="I146" s="39" t="s">
        <v>505</v>
      </c>
      <c r="J146" s="38">
        <f>IF(G40="I - Diritti umani",1,0)</f>
        <v>0</v>
      </c>
      <c r="K146" s="38">
        <f>IF(G40="II - Differenze di genere e pari opportunità",1,0)</f>
        <v>0</v>
      </c>
      <c r="L146" s="38">
        <f>IF(G40="III - Sicurezza e benessere",1,0)</f>
        <v>0</v>
      </c>
      <c r="M146" s="38">
        <f>IF(G40="IV - Sviluppo e innovazione tecnologica",1,0)</f>
        <v>0</v>
      </c>
      <c r="N146" s="38">
        <f>IF(G40="V - Cultura e turismo",1,0)</f>
        <v>0</v>
      </c>
      <c r="O146" s="38">
        <f>IF(G40="Altro",1,0)</f>
        <v>0</v>
      </c>
      <c r="P146" s="1"/>
      <c r="Q146" s="1"/>
      <c r="R146" s="1"/>
      <c r="S146" s="1"/>
      <c r="T146" s="1"/>
      <c r="U146" s="1"/>
      <c r="V146" s="1"/>
    </row>
    <row r="147" spans="2:22" ht="12.75" hidden="1" customHeight="1" x14ac:dyDescent="0.35">
      <c r="B147" s="1"/>
      <c r="C147" s="6" t="s">
        <v>40</v>
      </c>
      <c r="D147" s="1"/>
      <c r="E147" s="1"/>
      <c r="F147" s="7" t="s">
        <v>474</v>
      </c>
      <c r="G147" s="1"/>
      <c r="H147" s="1"/>
      <c r="I147" s="39" t="s">
        <v>506</v>
      </c>
      <c r="J147" s="38">
        <f>IF(G41="I - Diritti umani",1,0)</f>
        <v>0</v>
      </c>
      <c r="K147" s="38">
        <f>IF(G41="II - Differenze di genere e pari opportunità",1,0)</f>
        <v>0</v>
      </c>
      <c r="L147" s="38">
        <f>IF(G41="III - Sicurezza e benessere",1,0)</f>
        <v>0</v>
      </c>
      <c r="M147" s="38">
        <f>IF(G41="IV - Sviluppo e innovazione tecnologica",1,0)</f>
        <v>0</v>
      </c>
      <c r="N147" s="38">
        <f>IF(G41="V - Cultura e turismo",1,0)</f>
        <v>0</v>
      </c>
      <c r="O147" s="38">
        <f>IF(G41="Altro",1,0)</f>
        <v>0</v>
      </c>
      <c r="P147" s="1"/>
      <c r="Q147" s="1"/>
      <c r="R147" s="1"/>
      <c r="S147" s="1"/>
      <c r="T147" s="1"/>
      <c r="U147" s="1"/>
      <c r="V147" s="1"/>
    </row>
    <row r="148" spans="2:22" ht="12.75" hidden="1" customHeight="1" x14ac:dyDescent="0.35">
      <c r="B148" s="1"/>
      <c r="C148" s="6" t="s">
        <v>41</v>
      </c>
      <c r="D148" s="1"/>
      <c r="E148" s="1"/>
      <c r="F148" s="7" t="s">
        <v>431</v>
      </c>
      <c r="G148" s="1"/>
      <c r="H148" s="1"/>
      <c r="I148" s="40" t="s">
        <v>514</v>
      </c>
      <c r="J148" s="40">
        <f>SUM(J143:J147)</f>
        <v>0</v>
      </c>
      <c r="K148" s="40">
        <f t="shared" ref="K148:O148" si="41">SUM(K143:K147)</f>
        <v>0</v>
      </c>
      <c r="L148" s="40">
        <f>SUM(L143:L147)</f>
        <v>0</v>
      </c>
      <c r="M148" s="40">
        <f t="shared" si="41"/>
        <v>0</v>
      </c>
      <c r="N148" s="40">
        <f t="shared" si="41"/>
        <v>0</v>
      </c>
      <c r="O148" s="40">
        <f t="shared" si="41"/>
        <v>0</v>
      </c>
      <c r="P148" s="1"/>
      <c r="Q148" s="1"/>
      <c r="R148" s="1"/>
      <c r="S148" s="1"/>
      <c r="T148" s="1"/>
      <c r="U148" s="1"/>
      <c r="V148" s="1"/>
    </row>
    <row r="149" spans="2:22" ht="12.75" hidden="1" customHeight="1" x14ac:dyDescent="0.35">
      <c r="B149" s="1"/>
      <c r="C149" s="6" t="s">
        <v>42</v>
      </c>
      <c r="D149" s="1"/>
      <c r="E149" s="1"/>
      <c r="F149" s="7" t="s">
        <v>432</v>
      </c>
      <c r="G149" s="1"/>
      <c r="H149" s="1"/>
      <c r="I149" s="55" t="s">
        <v>531</v>
      </c>
      <c r="J149" s="49">
        <f>SUM(J148:N148)</f>
        <v>0</v>
      </c>
      <c r="P149" s="1"/>
      <c r="Q149" s="1"/>
      <c r="R149" s="1"/>
      <c r="S149" s="1"/>
      <c r="T149" s="1"/>
      <c r="U149" s="1"/>
      <c r="V149" s="1"/>
    </row>
    <row r="150" spans="2:22" ht="12.75" hidden="1" customHeight="1" x14ac:dyDescent="0.3">
      <c r="B150" s="1"/>
      <c r="C150" s="6" t="s">
        <v>43</v>
      </c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2:22" ht="12.75" hidden="1" customHeight="1" x14ac:dyDescent="0.35">
      <c r="B151" s="1"/>
      <c r="C151" s="6" t="s">
        <v>44</v>
      </c>
      <c r="D151" s="1"/>
      <c r="E151" s="1"/>
      <c r="F151" s="7" t="s">
        <v>474</v>
      </c>
      <c r="G151" s="1"/>
      <c r="H151" s="1"/>
      <c r="I151" s="99" t="s">
        <v>493</v>
      </c>
      <c r="J151" s="92" t="s">
        <v>519</v>
      </c>
      <c r="K151" s="70" t="s">
        <v>427</v>
      </c>
      <c r="L151" s="70" t="s">
        <v>428</v>
      </c>
      <c r="M151" s="70" t="s">
        <v>429</v>
      </c>
      <c r="N151" s="70" t="s">
        <v>518</v>
      </c>
      <c r="O151" s="70" t="s">
        <v>430</v>
      </c>
      <c r="P151" s="70" t="s">
        <v>454</v>
      </c>
      <c r="Q151" s="70" t="s">
        <v>487</v>
      </c>
      <c r="R151" s="1"/>
      <c r="S151" s="57" t="s">
        <v>537</v>
      </c>
      <c r="T151" s="60" t="s">
        <v>431</v>
      </c>
      <c r="U151" s="63" t="s">
        <v>432</v>
      </c>
      <c r="V151" s="1"/>
    </row>
    <row r="152" spans="2:22" ht="12.75" hidden="1" customHeight="1" x14ac:dyDescent="0.35">
      <c r="B152" s="1"/>
      <c r="C152" s="6" t="s">
        <v>45</v>
      </c>
      <c r="D152" s="1"/>
      <c r="E152" s="1"/>
      <c r="F152" s="7" t="s">
        <v>435</v>
      </c>
      <c r="G152" s="1"/>
      <c r="H152" s="1"/>
      <c r="I152" s="100"/>
      <c r="J152" s="61"/>
      <c r="K152" s="64"/>
      <c r="L152" s="64"/>
      <c r="M152" s="64"/>
      <c r="N152" s="64"/>
      <c r="O152" s="64"/>
      <c r="P152" s="64"/>
      <c r="Q152" s="64"/>
      <c r="R152" s="1"/>
      <c r="S152" s="58"/>
      <c r="T152" s="61"/>
      <c r="U152" s="64"/>
      <c r="V152" s="1"/>
    </row>
    <row r="153" spans="2:22" ht="12.75" hidden="1" customHeight="1" x14ac:dyDescent="0.35">
      <c r="B153" s="1"/>
      <c r="C153" s="6" t="s">
        <v>46</v>
      </c>
      <c r="D153" s="1"/>
      <c r="E153" s="1"/>
      <c r="F153" s="7" t="s">
        <v>436</v>
      </c>
      <c r="G153" s="1"/>
      <c r="H153" s="1"/>
      <c r="I153" s="101"/>
      <c r="J153" s="62"/>
      <c r="K153" s="64"/>
      <c r="L153" s="64"/>
      <c r="M153" s="64"/>
      <c r="N153" s="64"/>
      <c r="O153" s="64"/>
      <c r="P153" s="64"/>
      <c r="Q153" s="64"/>
      <c r="R153" s="1"/>
      <c r="S153" s="59"/>
      <c r="T153" s="62"/>
      <c r="U153" s="64"/>
      <c r="V153" s="1"/>
    </row>
    <row r="154" spans="2:22" ht="12.75" hidden="1" customHeight="1" x14ac:dyDescent="0.35">
      <c r="B154" s="1"/>
      <c r="C154" s="6" t="s">
        <v>47</v>
      </c>
      <c r="D154" s="1"/>
      <c r="E154" s="1"/>
      <c r="F154" s="7" t="s">
        <v>437</v>
      </c>
      <c r="G154" s="1"/>
      <c r="H154" s="1"/>
      <c r="I154" s="39" t="s">
        <v>502</v>
      </c>
      <c r="J154" s="38">
        <f>IF(C45="Fondi di Ateneo",1,0)</f>
        <v>0</v>
      </c>
      <c r="K154" s="38">
        <f>IF(C45="Fondi pubblici europei",1,0)</f>
        <v>0</v>
      </c>
      <c r="L154" s="38">
        <f>IF(C45="Fondi pubblici nazionali",1,0)</f>
        <v>0</v>
      </c>
      <c r="M154" s="38">
        <f>IF(C45="Fondi pubblici regionali",1,0)</f>
        <v>0</v>
      </c>
      <c r="N154" s="41">
        <f>IF(C45="Altri fondi pubblici",1,0)</f>
        <v>0</v>
      </c>
      <c r="O154" s="41">
        <f>IF(C45="Fondi privati",1,0)</f>
        <v>0</v>
      </c>
      <c r="P154" s="41">
        <f>IF(C45="Presentati ma non finanziati",1,0)</f>
        <v>0</v>
      </c>
      <c r="Q154" s="38">
        <f>IF(C45="Finanziamento non previsto",1,0)</f>
        <v>0</v>
      </c>
      <c r="R154" s="1"/>
      <c r="S154" s="39" t="s">
        <v>502</v>
      </c>
      <c r="T154" s="38">
        <f>IF(H45="Capofila",1,0)</f>
        <v>0</v>
      </c>
      <c r="U154" s="38">
        <f>IF(H45="Partner",1,0)</f>
        <v>0</v>
      </c>
      <c r="V154" s="1"/>
    </row>
    <row r="155" spans="2:22" ht="12.75" hidden="1" customHeight="1" x14ac:dyDescent="0.35">
      <c r="B155" s="1"/>
      <c r="C155" s="6" t="s">
        <v>48</v>
      </c>
      <c r="D155" s="1"/>
      <c r="E155" s="1"/>
      <c r="F155" s="7" t="s">
        <v>438</v>
      </c>
      <c r="G155" s="1"/>
      <c r="H155" s="1"/>
      <c r="I155" s="39" t="s">
        <v>503</v>
      </c>
      <c r="J155" s="38">
        <f t="shared" ref="J155:J163" si="42">IF(C46="Fondi di Ateneo",1,0)</f>
        <v>0</v>
      </c>
      <c r="K155" s="38">
        <f t="shared" ref="K155:K163" si="43">IF(C46="Fondi pubblici europei",1,0)</f>
        <v>0</v>
      </c>
      <c r="L155" s="38">
        <f t="shared" ref="L155:L163" si="44">IF(C46="Fondi pubblici nazionali",1,0)</f>
        <v>0</v>
      </c>
      <c r="M155" s="38">
        <f t="shared" ref="M155:M163" si="45">IF(C46="Fondi pubblici regionali",1,0)</f>
        <v>0</v>
      </c>
      <c r="N155" s="41">
        <f t="shared" ref="N155:N163" si="46">IF(C46="Altri fondi pubblici",1,0)</f>
        <v>0</v>
      </c>
      <c r="O155" s="41">
        <f t="shared" ref="O155:O163" si="47">IF(C46="Fondi privati",1,0)</f>
        <v>0</v>
      </c>
      <c r="P155" s="41">
        <f t="shared" ref="P155:P163" si="48">IF(C46="Presentati ma non finanziati",1,0)</f>
        <v>0</v>
      </c>
      <c r="Q155" s="38">
        <f t="shared" ref="Q155:Q163" si="49">IF(C46="Finanziamento non previsto",1,0)</f>
        <v>0</v>
      </c>
      <c r="R155" s="1"/>
      <c r="S155" s="39" t="s">
        <v>503</v>
      </c>
      <c r="T155" s="38">
        <f t="shared" ref="T155:T163" si="50">IF(H46="Capofila",1,0)</f>
        <v>0</v>
      </c>
      <c r="U155" s="38">
        <f t="shared" ref="U155:U163" si="51">IF(H46="Partner",1,0)</f>
        <v>0</v>
      </c>
      <c r="V155" s="1"/>
    </row>
    <row r="156" spans="2:22" ht="12.75" hidden="1" customHeight="1" x14ac:dyDescent="0.3">
      <c r="B156" s="1"/>
      <c r="C156" s="6" t="s">
        <v>49</v>
      </c>
      <c r="D156" s="1"/>
      <c r="E156" s="1"/>
      <c r="F156" s="1"/>
      <c r="G156" s="1"/>
      <c r="H156" s="1"/>
      <c r="I156" s="39" t="s">
        <v>504</v>
      </c>
      <c r="J156" s="38">
        <f t="shared" si="42"/>
        <v>0</v>
      </c>
      <c r="K156" s="38">
        <f t="shared" si="43"/>
        <v>0</v>
      </c>
      <c r="L156" s="38">
        <f t="shared" si="44"/>
        <v>0</v>
      </c>
      <c r="M156" s="38">
        <f t="shared" si="45"/>
        <v>0</v>
      </c>
      <c r="N156" s="41">
        <f t="shared" si="46"/>
        <v>0</v>
      </c>
      <c r="O156" s="41">
        <f t="shared" si="47"/>
        <v>0</v>
      </c>
      <c r="P156" s="41">
        <f t="shared" si="48"/>
        <v>0</v>
      </c>
      <c r="Q156" s="38">
        <f t="shared" si="49"/>
        <v>0</v>
      </c>
      <c r="R156" s="1"/>
      <c r="S156" s="39" t="s">
        <v>504</v>
      </c>
      <c r="T156" s="38">
        <f t="shared" si="50"/>
        <v>0</v>
      </c>
      <c r="U156" s="38">
        <f t="shared" si="51"/>
        <v>0</v>
      </c>
      <c r="V156" s="1"/>
    </row>
    <row r="157" spans="2:22" ht="12.75" hidden="1" customHeight="1" x14ac:dyDescent="0.35">
      <c r="B157" s="1"/>
      <c r="C157" s="6" t="s">
        <v>50</v>
      </c>
      <c r="D157" s="1"/>
      <c r="E157" s="1"/>
      <c r="F157" s="7" t="s">
        <v>474</v>
      </c>
      <c r="G157" s="1"/>
      <c r="H157" s="1"/>
      <c r="I157" s="39" t="s">
        <v>505</v>
      </c>
      <c r="J157" s="38">
        <f t="shared" si="42"/>
        <v>0</v>
      </c>
      <c r="K157" s="38">
        <f t="shared" si="43"/>
        <v>0</v>
      </c>
      <c r="L157" s="38">
        <f t="shared" si="44"/>
        <v>0</v>
      </c>
      <c r="M157" s="38">
        <f t="shared" si="45"/>
        <v>0</v>
      </c>
      <c r="N157" s="41">
        <f t="shared" si="46"/>
        <v>0</v>
      </c>
      <c r="O157" s="41">
        <f t="shared" si="47"/>
        <v>0</v>
      </c>
      <c r="P157" s="41">
        <f t="shared" si="48"/>
        <v>0</v>
      </c>
      <c r="Q157" s="38">
        <f t="shared" si="49"/>
        <v>0</v>
      </c>
      <c r="R157" s="1"/>
      <c r="S157" s="39" t="s">
        <v>505</v>
      </c>
      <c r="T157" s="38">
        <f t="shared" si="50"/>
        <v>0</v>
      </c>
      <c r="U157" s="38">
        <f t="shared" si="51"/>
        <v>0</v>
      </c>
      <c r="V157" s="1"/>
    </row>
    <row r="158" spans="2:22" ht="12.75" hidden="1" customHeight="1" x14ac:dyDescent="0.35">
      <c r="B158" s="1"/>
      <c r="C158" s="6" t="s">
        <v>51</v>
      </c>
      <c r="D158" s="1"/>
      <c r="E158" s="1"/>
      <c r="F158" s="7" t="s">
        <v>441</v>
      </c>
      <c r="G158" s="1"/>
      <c r="H158" s="1"/>
      <c r="I158" s="39" t="s">
        <v>506</v>
      </c>
      <c r="J158" s="38">
        <f t="shared" si="42"/>
        <v>0</v>
      </c>
      <c r="K158" s="38">
        <f t="shared" si="43"/>
        <v>0</v>
      </c>
      <c r="L158" s="38">
        <f t="shared" si="44"/>
        <v>0</v>
      </c>
      <c r="M158" s="38">
        <f t="shared" si="45"/>
        <v>0</v>
      </c>
      <c r="N158" s="41">
        <f t="shared" si="46"/>
        <v>0</v>
      </c>
      <c r="O158" s="41">
        <f t="shared" si="47"/>
        <v>0</v>
      </c>
      <c r="P158" s="41">
        <f t="shared" si="48"/>
        <v>0</v>
      </c>
      <c r="Q158" s="38">
        <f t="shared" si="49"/>
        <v>0</v>
      </c>
      <c r="R158" s="1"/>
      <c r="S158" s="39" t="s">
        <v>506</v>
      </c>
      <c r="T158" s="38">
        <f t="shared" si="50"/>
        <v>0</v>
      </c>
      <c r="U158" s="38">
        <f t="shared" si="51"/>
        <v>0</v>
      </c>
      <c r="V158" s="1"/>
    </row>
    <row r="159" spans="2:22" ht="12.75" hidden="1" customHeight="1" x14ac:dyDescent="0.35">
      <c r="B159" s="1"/>
      <c r="C159" s="6" t="s">
        <v>52</v>
      </c>
      <c r="D159" s="1"/>
      <c r="E159" s="1"/>
      <c r="F159" s="7" t="s">
        <v>442</v>
      </c>
      <c r="G159" s="1"/>
      <c r="H159" s="1"/>
      <c r="I159" s="39" t="s">
        <v>507</v>
      </c>
      <c r="J159" s="38">
        <f t="shared" si="42"/>
        <v>0</v>
      </c>
      <c r="K159" s="38">
        <f t="shared" si="43"/>
        <v>0</v>
      </c>
      <c r="L159" s="38">
        <f t="shared" si="44"/>
        <v>0</v>
      </c>
      <c r="M159" s="38">
        <f t="shared" si="45"/>
        <v>0</v>
      </c>
      <c r="N159" s="41">
        <f t="shared" si="46"/>
        <v>0</v>
      </c>
      <c r="O159" s="41">
        <f t="shared" si="47"/>
        <v>0</v>
      </c>
      <c r="P159" s="41">
        <f t="shared" si="48"/>
        <v>0</v>
      </c>
      <c r="Q159" s="38">
        <f t="shared" si="49"/>
        <v>0</v>
      </c>
      <c r="R159" s="1"/>
      <c r="S159" s="39" t="s">
        <v>507</v>
      </c>
      <c r="T159" s="38">
        <f t="shared" si="50"/>
        <v>0</v>
      </c>
      <c r="U159" s="38">
        <f t="shared" si="51"/>
        <v>0</v>
      </c>
      <c r="V159" s="1"/>
    </row>
    <row r="160" spans="2:22" ht="12.75" hidden="1" customHeight="1" x14ac:dyDescent="0.35">
      <c r="B160" s="1"/>
      <c r="C160" s="6" t="s">
        <v>53</v>
      </c>
      <c r="D160" s="1"/>
      <c r="E160" s="1"/>
      <c r="F160" s="7" t="s">
        <v>443</v>
      </c>
      <c r="G160" s="1"/>
      <c r="H160" s="1"/>
      <c r="I160" s="39" t="s">
        <v>508</v>
      </c>
      <c r="J160" s="38">
        <f t="shared" si="42"/>
        <v>0</v>
      </c>
      <c r="K160" s="38">
        <f t="shared" si="43"/>
        <v>0</v>
      </c>
      <c r="L160" s="38">
        <f t="shared" si="44"/>
        <v>0</v>
      </c>
      <c r="M160" s="38">
        <f t="shared" si="45"/>
        <v>0</v>
      </c>
      <c r="N160" s="41">
        <f t="shared" si="46"/>
        <v>0</v>
      </c>
      <c r="O160" s="41">
        <f t="shared" si="47"/>
        <v>0</v>
      </c>
      <c r="P160" s="41">
        <f t="shared" si="48"/>
        <v>0</v>
      </c>
      <c r="Q160" s="38">
        <f t="shared" si="49"/>
        <v>0</v>
      </c>
      <c r="R160" s="1"/>
      <c r="S160" s="39" t="s">
        <v>508</v>
      </c>
      <c r="T160" s="38">
        <f t="shared" si="50"/>
        <v>0</v>
      </c>
      <c r="U160" s="38">
        <f t="shared" si="51"/>
        <v>0</v>
      </c>
      <c r="V160" s="1"/>
    </row>
    <row r="161" spans="2:22" ht="12.75" hidden="1" customHeight="1" x14ac:dyDescent="0.35">
      <c r="B161" s="1"/>
      <c r="C161" s="6" t="s">
        <v>54</v>
      </c>
      <c r="D161" s="1"/>
      <c r="E161" s="1"/>
      <c r="F161" s="7" t="s">
        <v>529</v>
      </c>
      <c r="G161" s="1"/>
      <c r="H161" s="1"/>
      <c r="I161" s="39" t="s">
        <v>509</v>
      </c>
      <c r="J161" s="38">
        <f t="shared" si="42"/>
        <v>0</v>
      </c>
      <c r="K161" s="38">
        <f t="shared" si="43"/>
        <v>0</v>
      </c>
      <c r="L161" s="38">
        <f t="shared" si="44"/>
        <v>0</v>
      </c>
      <c r="M161" s="38">
        <f t="shared" si="45"/>
        <v>0</v>
      </c>
      <c r="N161" s="41">
        <f t="shared" si="46"/>
        <v>0</v>
      </c>
      <c r="O161" s="41">
        <f t="shared" si="47"/>
        <v>0</v>
      </c>
      <c r="P161" s="41">
        <f t="shared" si="48"/>
        <v>0</v>
      </c>
      <c r="Q161" s="38">
        <f t="shared" si="49"/>
        <v>0</v>
      </c>
      <c r="R161" s="1"/>
      <c r="S161" s="39" t="s">
        <v>509</v>
      </c>
      <c r="T161" s="38">
        <f t="shared" si="50"/>
        <v>0</v>
      </c>
      <c r="U161" s="38">
        <f t="shared" si="51"/>
        <v>0</v>
      </c>
      <c r="V161" s="1"/>
    </row>
    <row r="162" spans="2:22" ht="12.75" hidden="1" customHeight="1" x14ac:dyDescent="0.35">
      <c r="B162" s="1"/>
      <c r="C162" s="6" t="s">
        <v>55</v>
      </c>
      <c r="D162" s="1"/>
      <c r="E162" s="1"/>
      <c r="F162" s="7" t="s">
        <v>444</v>
      </c>
      <c r="G162" s="1"/>
      <c r="H162" s="1"/>
      <c r="I162" s="39" t="s">
        <v>510</v>
      </c>
      <c r="J162" s="38">
        <f t="shared" si="42"/>
        <v>0</v>
      </c>
      <c r="K162" s="38">
        <f t="shared" si="43"/>
        <v>0</v>
      </c>
      <c r="L162" s="38">
        <f t="shared" si="44"/>
        <v>0</v>
      </c>
      <c r="M162" s="38">
        <f t="shared" si="45"/>
        <v>0</v>
      </c>
      <c r="N162" s="41">
        <f t="shared" si="46"/>
        <v>0</v>
      </c>
      <c r="O162" s="41">
        <f t="shared" si="47"/>
        <v>0</v>
      </c>
      <c r="P162" s="41">
        <f t="shared" si="48"/>
        <v>0</v>
      </c>
      <c r="Q162" s="38">
        <f t="shared" si="49"/>
        <v>0</v>
      </c>
      <c r="R162" s="1"/>
      <c r="S162" s="39" t="s">
        <v>510</v>
      </c>
      <c r="T162" s="38">
        <f t="shared" si="50"/>
        <v>0</v>
      </c>
      <c r="U162" s="38">
        <f t="shared" si="51"/>
        <v>0</v>
      </c>
      <c r="V162" s="1"/>
    </row>
    <row r="163" spans="2:22" ht="12.75" hidden="1" customHeight="1" x14ac:dyDescent="0.3">
      <c r="B163" s="1"/>
      <c r="C163" s="6" t="s">
        <v>56</v>
      </c>
      <c r="D163" s="1"/>
      <c r="E163" s="1"/>
      <c r="F163" s="1"/>
      <c r="G163" s="1"/>
      <c r="H163" s="1"/>
      <c r="I163" s="39" t="s">
        <v>511</v>
      </c>
      <c r="J163" s="38">
        <f t="shared" si="42"/>
        <v>0</v>
      </c>
      <c r="K163" s="38">
        <f t="shared" si="43"/>
        <v>0</v>
      </c>
      <c r="L163" s="38">
        <f t="shared" si="44"/>
        <v>0</v>
      </c>
      <c r="M163" s="38">
        <f t="shared" si="45"/>
        <v>0</v>
      </c>
      <c r="N163" s="41">
        <f t="shared" si="46"/>
        <v>0</v>
      </c>
      <c r="O163" s="41">
        <f t="shared" si="47"/>
        <v>0</v>
      </c>
      <c r="P163" s="41">
        <f t="shared" si="48"/>
        <v>0</v>
      </c>
      <c r="Q163" s="38">
        <f t="shared" si="49"/>
        <v>0</v>
      </c>
      <c r="R163" s="1"/>
      <c r="S163" s="39" t="s">
        <v>511</v>
      </c>
      <c r="T163" s="38">
        <f t="shared" si="50"/>
        <v>0</v>
      </c>
      <c r="U163" s="38">
        <f t="shared" si="51"/>
        <v>0</v>
      </c>
      <c r="V163" s="1"/>
    </row>
    <row r="164" spans="2:22" ht="12.75" hidden="1" customHeight="1" x14ac:dyDescent="0.35">
      <c r="B164" s="1"/>
      <c r="C164" s="6" t="s">
        <v>57</v>
      </c>
      <c r="D164" s="1"/>
      <c r="E164" s="1"/>
      <c r="F164" s="7" t="s">
        <v>474</v>
      </c>
      <c r="G164" s="1"/>
      <c r="H164" s="1"/>
      <c r="I164" s="40" t="s">
        <v>514</v>
      </c>
      <c r="J164" s="40">
        <f>SUM(J154:J163)</f>
        <v>0</v>
      </c>
      <c r="K164" s="40">
        <f t="shared" ref="K164:Q164" si="52">SUM(K154:K163)</f>
        <v>0</v>
      </c>
      <c r="L164" s="40">
        <f t="shared" si="52"/>
        <v>0</v>
      </c>
      <c r="M164" s="40">
        <f t="shared" si="52"/>
        <v>0</v>
      </c>
      <c r="N164" s="40">
        <f t="shared" si="52"/>
        <v>0</v>
      </c>
      <c r="O164" s="40">
        <f t="shared" si="52"/>
        <v>0</v>
      </c>
      <c r="P164" s="40">
        <f t="shared" si="52"/>
        <v>0</v>
      </c>
      <c r="Q164" s="40">
        <f t="shared" si="52"/>
        <v>0</v>
      </c>
      <c r="R164" s="1"/>
      <c r="S164" s="56" t="s">
        <v>514</v>
      </c>
      <c r="T164" s="56">
        <f>SUM(T154:T163)</f>
        <v>0</v>
      </c>
      <c r="U164" s="56">
        <f t="shared" ref="U164" si="53">SUM(U154:U163)</f>
        <v>0</v>
      </c>
      <c r="V164" s="1"/>
    </row>
    <row r="165" spans="2:22" ht="12.75" hidden="1" customHeight="1" x14ac:dyDescent="0.35">
      <c r="B165" s="1"/>
      <c r="C165" s="6" t="s">
        <v>58</v>
      </c>
      <c r="D165" s="1"/>
      <c r="E165" s="1"/>
      <c r="F165" s="7" t="s">
        <v>448</v>
      </c>
      <c r="G165" s="1"/>
      <c r="H165" s="1"/>
      <c r="I165" s="48" t="s">
        <v>523</v>
      </c>
      <c r="J165" s="49">
        <f>SUM(J164:Q164)</f>
        <v>0</v>
      </c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2:22" ht="12.75" hidden="1" customHeight="1" x14ac:dyDescent="0.35">
      <c r="B166" s="1"/>
      <c r="C166" s="6" t="s">
        <v>59</v>
      </c>
      <c r="D166" s="1"/>
      <c r="E166" s="1"/>
      <c r="F166" s="7" t="s">
        <v>449</v>
      </c>
      <c r="G166" s="1"/>
      <c r="H166" s="1"/>
      <c r="P166" s="1"/>
      <c r="Q166" s="1"/>
      <c r="R166" s="1"/>
      <c r="S166" s="1"/>
      <c r="T166" s="1"/>
      <c r="U166" s="1"/>
      <c r="V166" s="1"/>
    </row>
    <row r="167" spans="2:22" ht="12.75" hidden="1" customHeight="1" x14ac:dyDescent="0.35">
      <c r="B167" s="1"/>
      <c r="C167" s="6" t="s">
        <v>60</v>
      </c>
      <c r="D167" s="1"/>
      <c r="E167" s="1"/>
      <c r="F167" s="7" t="s">
        <v>450</v>
      </c>
      <c r="G167" s="1"/>
      <c r="H167" s="1"/>
      <c r="P167" s="1"/>
      <c r="Q167" s="1"/>
      <c r="R167" s="1"/>
      <c r="S167" s="1"/>
      <c r="T167" s="1"/>
      <c r="U167" s="1"/>
      <c r="V167" s="1"/>
    </row>
    <row r="168" spans="2:22" ht="12.75" hidden="1" customHeight="1" x14ac:dyDescent="0.35">
      <c r="B168" s="1"/>
      <c r="C168" s="6" t="s">
        <v>61</v>
      </c>
      <c r="D168" s="1"/>
      <c r="E168" s="1"/>
      <c r="F168" s="7" t="s">
        <v>451</v>
      </c>
      <c r="G168" s="1"/>
      <c r="H168" s="1"/>
      <c r="I168" s="86" t="s">
        <v>520</v>
      </c>
      <c r="J168" s="44" t="s">
        <v>401</v>
      </c>
      <c r="K168" s="44" t="s">
        <v>402</v>
      </c>
      <c r="L168" s="44" t="s">
        <v>403</v>
      </c>
      <c r="M168" s="44" t="s">
        <v>404</v>
      </c>
      <c r="N168" s="44" t="s">
        <v>405</v>
      </c>
      <c r="O168" s="44" t="s">
        <v>397</v>
      </c>
      <c r="P168" s="1"/>
      <c r="Q168" s="1"/>
      <c r="R168" s="1"/>
      <c r="S168" s="1"/>
      <c r="T168" s="1"/>
      <c r="U168" s="1"/>
      <c r="V168" s="1"/>
    </row>
    <row r="169" spans="2:22" ht="12.75" hidden="1" customHeight="1" x14ac:dyDescent="0.3">
      <c r="B169" s="1"/>
      <c r="C169" s="6" t="s">
        <v>62</v>
      </c>
      <c r="D169" s="1"/>
      <c r="E169" s="1"/>
      <c r="F169" s="1"/>
      <c r="G169" s="1"/>
      <c r="H169" s="1"/>
      <c r="I169" s="87"/>
      <c r="J169" s="53"/>
      <c r="K169" s="53"/>
      <c r="L169" s="53"/>
      <c r="M169" s="53"/>
      <c r="N169" s="53"/>
      <c r="O169" s="53"/>
      <c r="P169" s="1"/>
      <c r="Q169" s="1"/>
      <c r="R169" s="1"/>
      <c r="S169" s="1"/>
      <c r="T169" s="1"/>
      <c r="U169" s="1"/>
      <c r="V169" s="1"/>
    </row>
    <row r="170" spans="2:22" ht="12.75" hidden="1" customHeight="1" x14ac:dyDescent="0.3">
      <c r="B170" s="1"/>
      <c r="C170" s="6" t="s">
        <v>63</v>
      </c>
      <c r="D170" s="1"/>
      <c r="E170" s="1"/>
      <c r="F170" s="1"/>
      <c r="G170" s="1"/>
      <c r="H170" s="1"/>
      <c r="I170" s="88"/>
      <c r="J170" s="54"/>
      <c r="K170" s="54"/>
      <c r="L170" s="54"/>
      <c r="M170" s="54"/>
      <c r="N170" s="54"/>
      <c r="O170" s="54"/>
      <c r="P170" s="1"/>
      <c r="Q170" s="1"/>
      <c r="R170" s="1"/>
      <c r="S170" s="1"/>
      <c r="T170" s="1"/>
      <c r="U170" s="1"/>
      <c r="V170" s="1"/>
    </row>
    <row r="171" spans="2:22" ht="12.75" hidden="1" customHeight="1" x14ac:dyDescent="0.3">
      <c r="B171" s="1"/>
      <c r="C171" s="6" t="s">
        <v>64</v>
      </c>
      <c r="D171" s="1"/>
      <c r="E171" s="1"/>
      <c r="F171" s="1"/>
      <c r="G171" s="1"/>
      <c r="H171" s="1"/>
      <c r="I171" s="39" t="s">
        <v>502</v>
      </c>
      <c r="J171" s="38">
        <f t="shared" ref="J171:J180" si="54">IF(L45="I - Diritti umani",1,0)</f>
        <v>0</v>
      </c>
      <c r="K171" s="38">
        <f t="shared" ref="K171:K179" si="55">IF(L45="II - Differenze di genere e pari opportunità",1,0)</f>
        <v>0</v>
      </c>
      <c r="L171" s="38">
        <f t="shared" ref="L171:L180" si="56">IF(L45="III - Sicurezza e benessere",1,0)</f>
        <v>0</v>
      </c>
      <c r="M171" s="38">
        <f t="shared" ref="M171:M180" si="57">IF(L45="IV - Sviluppo e innovazione tecnologica",1,0)</f>
        <v>0</v>
      </c>
      <c r="N171" s="38">
        <f t="shared" ref="N171:N180" si="58">IF(L45="V - Cultura e turismo",1,0)</f>
        <v>0</v>
      </c>
      <c r="O171" s="38">
        <f t="shared" ref="O171:O180" si="59">IF(L45="Altro",1,0)</f>
        <v>0</v>
      </c>
      <c r="P171" s="1"/>
      <c r="Q171" s="1"/>
      <c r="R171" s="1"/>
      <c r="S171" s="1"/>
      <c r="T171" s="1"/>
      <c r="U171" s="1"/>
      <c r="V171" s="1"/>
    </row>
    <row r="172" spans="2:22" ht="12.75" hidden="1" customHeight="1" x14ac:dyDescent="0.3">
      <c r="B172" s="1"/>
      <c r="C172" s="6" t="s">
        <v>65</v>
      </c>
      <c r="D172" s="1"/>
      <c r="E172" s="1"/>
      <c r="F172" s="1"/>
      <c r="G172" s="1"/>
      <c r="H172" s="1"/>
      <c r="I172" s="39" t="s">
        <v>503</v>
      </c>
      <c r="J172" s="38">
        <f t="shared" si="54"/>
        <v>0</v>
      </c>
      <c r="K172" s="38">
        <f t="shared" si="55"/>
        <v>0</v>
      </c>
      <c r="L172" s="38">
        <f t="shared" si="56"/>
        <v>0</v>
      </c>
      <c r="M172" s="38">
        <f t="shared" si="57"/>
        <v>0</v>
      </c>
      <c r="N172" s="38">
        <f t="shared" si="58"/>
        <v>0</v>
      </c>
      <c r="O172" s="38">
        <f t="shared" si="59"/>
        <v>0</v>
      </c>
      <c r="P172" s="1"/>
      <c r="Q172" s="1"/>
      <c r="R172" s="1"/>
      <c r="S172" s="1"/>
      <c r="T172" s="1"/>
      <c r="U172" s="1"/>
      <c r="V172" s="1"/>
    </row>
    <row r="173" spans="2:22" ht="12.75" hidden="1" customHeight="1" x14ac:dyDescent="0.3">
      <c r="B173" s="1"/>
      <c r="C173" s="6" t="s">
        <v>66</v>
      </c>
      <c r="D173" s="1"/>
      <c r="E173" s="1"/>
      <c r="F173" s="1"/>
      <c r="G173" s="1"/>
      <c r="H173" s="1"/>
      <c r="I173" s="39" t="s">
        <v>504</v>
      </c>
      <c r="J173" s="38">
        <f t="shared" si="54"/>
        <v>0</v>
      </c>
      <c r="K173" s="38">
        <f t="shared" si="55"/>
        <v>0</v>
      </c>
      <c r="L173" s="38">
        <f t="shared" si="56"/>
        <v>0</v>
      </c>
      <c r="M173" s="38">
        <f t="shared" si="57"/>
        <v>0</v>
      </c>
      <c r="N173" s="38">
        <f t="shared" si="58"/>
        <v>0</v>
      </c>
      <c r="O173" s="38">
        <f t="shared" si="59"/>
        <v>0</v>
      </c>
      <c r="P173" s="1"/>
      <c r="Q173" s="1"/>
      <c r="R173" s="1"/>
      <c r="S173" s="1"/>
      <c r="T173" s="1"/>
      <c r="U173" s="1"/>
      <c r="V173" s="1"/>
    </row>
    <row r="174" spans="2:22" ht="12.75" hidden="1" customHeight="1" x14ac:dyDescent="0.3">
      <c r="B174" s="1"/>
      <c r="C174" s="6" t="s">
        <v>67</v>
      </c>
      <c r="D174" s="1"/>
      <c r="E174" s="1"/>
      <c r="F174" s="1"/>
      <c r="G174" s="1"/>
      <c r="H174" s="1"/>
      <c r="I174" s="39" t="s">
        <v>505</v>
      </c>
      <c r="J174" s="38">
        <f t="shared" si="54"/>
        <v>0</v>
      </c>
      <c r="K174" s="38">
        <f t="shared" si="55"/>
        <v>0</v>
      </c>
      <c r="L174" s="38">
        <f t="shared" si="56"/>
        <v>0</v>
      </c>
      <c r="M174" s="38">
        <f t="shared" si="57"/>
        <v>0</v>
      </c>
      <c r="N174" s="38">
        <f t="shared" si="58"/>
        <v>0</v>
      </c>
      <c r="O174" s="38">
        <f t="shared" si="59"/>
        <v>0</v>
      </c>
      <c r="P174" s="1"/>
      <c r="Q174" s="1"/>
      <c r="R174" s="1"/>
      <c r="S174" s="1"/>
      <c r="T174" s="1"/>
      <c r="U174" s="1"/>
      <c r="V174" s="1"/>
    </row>
    <row r="175" spans="2:22" ht="12.75" hidden="1" customHeight="1" x14ac:dyDescent="0.3">
      <c r="B175" s="1"/>
      <c r="C175" s="6" t="s">
        <v>68</v>
      </c>
      <c r="D175" s="1"/>
      <c r="E175" s="1"/>
      <c r="F175" s="1"/>
      <c r="G175" s="1"/>
      <c r="H175" s="1"/>
      <c r="I175" s="39" t="s">
        <v>506</v>
      </c>
      <c r="J175" s="38">
        <f t="shared" si="54"/>
        <v>0</v>
      </c>
      <c r="K175" s="38">
        <f t="shared" si="55"/>
        <v>0</v>
      </c>
      <c r="L175" s="38">
        <f t="shared" si="56"/>
        <v>0</v>
      </c>
      <c r="M175" s="38">
        <f t="shared" si="57"/>
        <v>0</v>
      </c>
      <c r="N175" s="38">
        <f t="shared" si="58"/>
        <v>0</v>
      </c>
      <c r="O175" s="38">
        <f t="shared" si="59"/>
        <v>0</v>
      </c>
      <c r="P175" s="1"/>
      <c r="Q175" s="1"/>
      <c r="R175" s="1"/>
      <c r="S175" s="1"/>
      <c r="T175" s="1"/>
      <c r="U175" s="1"/>
      <c r="V175" s="1"/>
    </row>
    <row r="176" spans="2:22" ht="12.75" hidden="1" customHeight="1" x14ac:dyDescent="0.3">
      <c r="B176" s="1"/>
      <c r="C176" s="6" t="s">
        <v>69</v>
      </c>
      <c r="D176" s="1"/>
      <c r="E176" s="1"/>
      <c r="F176" s="1"/>
      <c r="G176" s="1"/>
      <c r="H176" s="1"/>
      <c r="I176" s="39" t="s">
        <v>507</v>
      </c>
      <c r="J176" s="38">
        <f t="shared" si="54"/>
        <v>0</v>
      </c>
      <c r="K176" s="38">
        <f t="shared" si="55"/>
        <v>0</v>
      </c>
      <c r="L176" s="38">
        <f t="shared" si="56"/>
        <v>0</v>
      </c>
      <c r="M176" s="38">
        <f t="shared" si="57"/>
        <v>0</v>
      </c>
      <c r="N176" s="38">
        <f t="shared" si="58"/>
        <v>0</v>
      </c>
      <c r="O176" s="38">
        <f t="shared" si="59"/>
        <v>0</v>
      </c>
      <c r="P176" s="1"/>
      <c r="Q176" s="1"/>
      <c r="R176" s="1"/>
      <c r="S176" s="1"/>
      <c r="T176" s="1"/>
      <c r="U176" s="1"/>
      <c r="V176" s="1"/>
    </row>
    <row r="177" spans="2:22" ht="12.75" hidden="1" customHeight="1" x14ac:dyDescent="0.3">
      <c r="B177" s="1"/>
      <c r="C177" s="6" t="s">
        <v>70</v>
      </c>
      <c r="D177" s="1"/>
      <c r="E177" s="1"/>
      <c r="F177" s="1"/>
      <c r="G177" s="1"/>
      <c r="H177" s="1"/>
      <c r="I177" s="39" t="s">
        <v>508</v>
      </c>
      <c r="J177" s="38">
        <f t="shared" si="54"/>
        <v>0</v>
      </c>
      <c r="K177" s="38">
        <f t="shared" si="55"/>
        <v>0</v>
      </c>
      <c r="L177" s="38">
        <f t="shared" si="56"/>
        <v>0</v>
      </c>
      <c r="M177" s="38">
        <f t="shared" si="57"/>
        <v>0</v>
      </c>
      <c r="N177" s="38">
        <f t="shared" si="58"/>
        <v>0</v>
      </c>
      <c r="O177" s="38">
        <f t="shared" si="59"/>
        <v>0</v>
      </c>
      <c r="P177" s="1"/>
      <c r="Q177" s="1"/>
      <c r="R177" s="1"/>
      <c r="S177" s="1"/>
      <c r="T177" s="1"/>
      <c r="U177" s="1"/>
      <c r="V177" s="1"/>
    </row>
    <row r="178" spans="2:22" ht="12.75" hidden="1" customHeight="1" x14ac:dyDescent="0.3">
      <c r="B178" s="1"/>
      <c r="C178" s="6" t="s">
        <v>71</v>
      </c>
      <c r="D178" s="1"/>
      <c r="E178" s="1"/>
      <c r="F178" s="1"/>
      <c r="G178" s="1"/>
      <c r="H178" s="1"/>
      <c r="I178" s="39" t="s">
        <v>509</v>
      </c>
      <c r="J178" s="38">
        <f t="shared" si="54"/>
        <v>0</v>
      </c>
      <c r="K178" s="38">
        <f t="shared" si="55"/>
        <v>0</v>
      </c>
      <c r="L178" s="38">
        <f t="shared" si="56"/>
        <v>0</v>
      </c>
      <c r="M178" s="38">
        <f t="shared" si="57"/>
        <v>0</v>
      </c>
      <c r="N178" s="38">
        <f t="shared" si="58"/>
        <v>0</v>
      </c>
      <c r="O178" s="38">
        <f t="shared" si="59"/>
        <v>0</v>
      </c>
      <c r="P178" s="1"/>
      <c r="Q178" s="1"/>
      <c r="R178" s="1"/>
      <c r="S178" s="1"/>
      <c r="T178" s="1"/>
      <c r="U178" s="1"/>
      <c r="V178" s="1"/>
    </row>
    <row r="179" spans="2:22" ht="12.75" hidden="1" customHeight="1" x14ac:dyDescent="0.3">
      <c r="B179" s="1"/>
      <c r="C179" s="6" t="s">
        <v>72</v>
      </c>
      <c r="D179" s="1"/>
      <c r="E179" s="1"/>
      <c r="F179" s="1"/>
      <c r="G179" s="1"/>
      <c r="H179" s="1"/>
      <c r="I179" s="39" t="s">
        <v>510</v>
      </c>
      <c r="J179" s="38">
        <f t="shared" si="54"/>
        <v>0</v>
      </c>
      <c r="K179" s="38">
        <f t="shared" si="55"/>
        <v>0</v>
      </c>
      <c r="L179" s="38">
        <f t="shared" si="56"/>
        <v>0</v>
      </c>
      <c r="M179" s="38">
        <f t="shared" si="57"/>
        <v>0</v>
      </c>
      <c r="N179" s="38">
        <f t="shared" si="58"/>
        <v>0</v>
      </c>
      <c r="O179" s="38">
        <f t="shared" si="59"/>
        <v>0</v>
      </c>
      <c r="P179" s="1"/>
      <c r="Q179" s="1"/>
      <c r="R179" s="1"/>
      <c r="S179" s="1"/>
      <c r="T179" s="1"/>
      <c r="U179" s="1"/>
      <c r="V179" s="1"/>
    </row>
    <row r="180" spans="2:22" ht="12.75" hidden="1" customHeight="1" x14ac:dyDescent="0.3">
      <c r="B180" s="1"/>
      <c r="C180" s="6" t="s">
        <v>73</v>
      </c>
      <c r="D180" s="1"/>
      <c r="E180" s="1"/>
      <c r="F180" s="1"/>
      <c r="G180" s="1"/>
      <c r="H180" s="1"/>
      <c r="I180" s="39" t="s">
        <v>511</v>
      </c>
      <c r="J180" s="38">
        <f t="shared" si="54"/>
        <v>0</v>
      </c>
      <c r="K180" s="38">
        <f>IF(K81="II - Differenze di genere e pari opportunità",1,0)</f>
        <v>0</v>
      </c>
      <c r="L180" s="38">
        <f t="shared" si="56"/>
        <v>0</v>
      </c>
      <c r="M180" s="38">
        <f t="shared" si="57"/>
        <v>0</v>
      </c>
      <c r="N180" s="38">
        <f t="shared" si="58"/>
        <v>0</v>
      </c>
      <c r="O180" s="38">
        <f t="shared" si="59"/>
        <v>0</v>
      </c>
      <c r="P180" s="1"/>
      <c r="Q180" s="1"/>
      <c r="R180" s="1"/>
      <c r="S180" s="1"/>
      <c r="T180" s="1"/>
      <c r="U180" s="1"/>
      <c r="V180" s="1"/>
    </row>
    <row r="181" spans="2:22" ht="12.75" hidden="1" customHeight="1" x14ac:dyDescent="0.3">
      <c r="B181" s="1"/>
      <c r="C181" s="6" t="s">
        <v>74</v>
      </c>
      <c r="D181" s="1"/>
      <c r="E181" s="1"/>
      <c r="F181" s="1"/>
      <c r="G181" s="1"/>
      <c r="H181" s="1"/>
      <c r="I181" s="40" t="s">
        <v>514</v>
      </c>
      <c r="J181" s="40">
        <f>SUM(J171:J180)</f>
        <v>0</v>
      </c>
      <c r="K181" s="40">
        <f t="shared" ref="K181:O181" si="60">SUM(K171:K180)</f>
        <v>0</v>
      </c>
      <c r="L181" s="40">
        <f t="shared" si="60"/>
        <v>0</v>
      </c>
      <c r="M181" s="40">
        <f t="shared" si="60"/>
        <v>0</v>
      </c>
      <c r="N181" s="40">
        <f t="shared" si="60"/>
        <v>0</v>
      </c>
      <c r="O181" s="40">
        <f t="shared" si="60"/>
        <v>0</v>
      </c>
      <c r="P181" s="1"/>
      <c r="Q181" s="1"/>
      <c r="R181" s="1"/>
      <c r="S181" s="1"/>
      <c r="T181" s="1"/>
      <c r="U181" s="1"/>
      <c r="V181" s="1"/>
    </row>
    <row r="182" spans="2:22" ht="12.75" hidden="1" customHeight="1" x14ac:dyDescent="0.3">
      <c r="B182" s="1"/>
      <c r="C182" s="6" t="s">
        <v>75</v>
      </c>
      <c r="D182" s="1"/>
      <c r="E182" s="1"/>
      <c r="F182" s="1"/>
      <c r="G182" s="1"/>
      <c r="H182" s="1"/>
      <c r="I182" s="76" t="s">
        <v>524</v>
      </c>
      <c r="J182" s="49">
        <f>SUM(J181:N181)</f>
        <v>0</v>
      </c>
      <c r="P182" s="1"/>
      <c r="Q182" s="1"/>
      <c r="R182" s="1"/>
      <c r="S182" s="1"/>
      <c r="T182" s="1"/>
      <c r="U182" s="1"/>
      <c r="V182" s="1"/>
    </row>
    <row r="183" spans="2:22" ht="12.75" hidden="1" customHeight="1" x14ac:dyDescent="0.3">
      <c r="B183" s="1"/>
      <c r="C183" s="6" t="s">
        <v>76</v>
      </c>
      <c r="D183" s="1"/>
      <c r="E183" s="1"/>
      <c r="F183" s="1"/>
      <c r="G183" s="1"/>
      <c r="H183" s="1"/>
      <c r="I183" s="77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2:22" ht="12.75" hidden="1" customHeight="1" x14ac:dyDescent="0.3">
      <c r="B184" s="1"/>
      <c r="C184" s="6" t="s">
        <v>77</v>
      </c>
      <c r="D184" s="1"/>
      <c r="E184" s="1"/>
      <c r="F184" s="1"/>
      <c r="G184" s="1"/>
      <c r="H184" s="1"/>
      <c r="I184" s="78"/>
      <c r="P184" s="1"/>
      <c r="Q184" s="1"/>
      <c r="R184" s="1"/>
      <c r="S184" s="1"/>
      <c r="T184" s="1"/>
      <c r="U184" s="1"/>
      <c r="V184" s="1"/>
    </row>
    <row r="185" spans="2:22" ht="12.75" hidden="1" customHeight="1" x14ac:dyDescent="0.3">
      <c r="B185" s="1"/>
      <c r="C185" s="6" t="s">
        <v>78</v>
      </c>
      <c r="D185" s="1"/>
      <c r="E185" s="1"/>
      <c r="F185" s="1"/>
      <c r="G185" s="1"/>
      <c r="H185" s="1"/>
      <c r="P185" s="1"/>
      <c r="Q185" s="1"/>
      <c r="R185" s="1"/>
      <c r="S185" s="1"/>
      <c r="T185" s="1"/>
      <c r="U185" s="1"/>
      <c r="V185" s="1"/>
    </row>
    <row r="186" spans="2:22" ht="12.75" hidden="1" customHeight="1" x14ac:dyDescent="0.3">
      <c r="B186" s="1"/>
      <c r="C186" s="6" t="s">
        <v>79</v>
      </c>
      <c r="D186" s="1"/>
      <c r="E186" s="1"/>
      <c r="F186" s="1"/>
      <c r="G186" s="1"/>
      <c r="H186" s="1"/>
      <c r="P186" s="1"/>
      <c r="Q186" s="1"/>
      <c r="R186" s="1"/>
      <c r="S186" s="1"/>
      <c r="T186" s="1"/>
      <c r="U186" s="1"/>
      <c r="V186" s="1"/>
    </row>
    <row r="187" spans="2:22" ht="12.75" hidden="1" customHeight="1" x14ac:dyDescent="0.3">
      <c r="B187" s="1"/>
      <c r="C187" s="6" t="s">
        <v>80</v>
      </c>
      <c r="D187" s="1"/>
      <c r="E187" s="1"/>
      <c r="F187" s="1"/>
      <c r="G187" s="1"/>
      <c r="H187" s="1"/>
      <c r="I187" s="89" t="s">
        <v>497</v>
      </c>
      <c r="J187" s="92" t="s">
        <v>448</v>
      </c>
      <c r="K187" s="70" t="s">
        <v>449</v>
      </c>
      <c r="L187" s="70" t="s">
        <v>450</v>
      </c>
      <c r="M187" s="70" t="s">
        <v>451</v>
      </c>
      <c r="N187" s="1"/>
      <c r="O187" s="1"/>
      <c r="P187" s="1"/>
      <c r="Q187" s="1"/>
      <c r="R187" s="1"/>
      <c r="S187" s="1"/>
      <c r="T187" s="1"/>
      <c r="U187" s="1"/>
      <c r="V187" s="1"/>
    </row>
    <row r="188" spans="2:22" ht="12.75" hidden="1" customHeight="1" x14ac:dyDescent="0.3">
      <c r="B188" s="1"/>
      <c r="C188" s="6" t="s">
        <v>81</v>
      </c>
      <c r="D188" s="1"/>
      <c r="E188" s="1"/>
      <c r="F188" s="1"/>
      <c r="G188" s="1"/>
      <c r="H188" s="1"/>
      <c r="I188" s="90"/>
      <c r="J188" s="61"/>
      <c r="K188" s="64"/>
      <c r="L188" s="64"/>
      <c r="M188" s="64"/>
      <c r="N188" s="1"/>
      <c r="O188" s="1"/>
      <c r="P188" s="1"/>
      <c r="Q188" s="1"/>
      <c r="R188" s="1"/>
      <c r="S188" s="1"/>
      <c r="T188" s="1"/>
      <c r="U188" s="1"/>
      <c r="V188" s="1"/>
    </row>
    <row r="189" spans="2:22" ht="12.75" hidden="1" customHeight="1" x14ac:dyDescent="0.3">
      <c r="B189" s="1"/>
      <c r="C189" s="6" t="s">
        <v>82</v>
      </c>
      <c r="D189" s="1"/>
      <c r="E189" s="1"/>
      <c r="F189" s="1"/>
      <c r="G189" s="1"/>
      <c r="H189" s="1"/>
      <c r="I189" s="91"/>
      <c r="J189" s="62"/>
      <c r="K189" s="64"/>
      <c r="L189" s="64"/>
      <c r="M189" s="64"/>
      <c r="N189" s="1"/>
      <c r="O189" s="1"/>
      <c r="P189" s="1"/>
      <c r="Q189" s="1"/>
      <c r="R189" s="1"/>
      <c r="S189" s="1"/>
      <c r="T189" s="1"/>
      <c r="U189" s="1"/>
      <c r="V189" s="1"/>
    </row>
    <row r="190" spans="2:22" ht="12.75" hidden="1" customHeight="1" x14ac:dyDescent="0.3">
      <c r="B190" s="1"/>
      <c r="C190" s="6" t="s">
        <v>83</v>
      </c>
      <c r="D190" s="1"/>
      <c r="E190" s="1"/>
      <c r="F190" s="1"/>
      <c r="G190" s="1"/>
      <c r="H190" s="1"/>
      <c r="I190" s="39" t="s">
        <v>502</v>
      </c>
      <c r="J190" s="38">
        <f>IF(F80="Università italiane",1,0)</f>
        <v>0</v>
      </c>
      <c r="K190" s="38">
        <f>IF(F80="Università straniere",1,0)</f>
        <v>0</v>
      </c>
      <c r="L190" s="38">
        <f>IF(F80="Associazioni o altri Enti italiani",1,0)</f>
        <v>0</v>
      </c>
      <c r="M190" s="38">
        <f>IF(F80="Associazioni o altri Enti stranieri",1,0)</f>
        <v>0</v>
      </c>
      <c r="N190" s="1"/>
      <c r="O190" s="1"/>
      <c r="P190" s="1"/>
      <c r="Q190" s="1"/>
      <c r="R190" s="1"/>
      <c r="S190" s="1"/>
      <c r="T190" s="1"/>
      <c r="U190" s="1"/>
      <c r="V190" s="1"/>
    </row>
    <row r="191" spans="2:22" ht="12.75" hidden="1" customHeight="1" x14ac:dyDescent="0.3">
      <c r="B191" s="1"/>
      <c r="C191" s="6" t="s">
        <v>84</v>
      </c>
      <c r="D191" s="1"/>
      <c r="E191" s="1"/>
      <c r="F191" s="1"/>
      <c r="G191" s="1"/>
      <c r="H191" s="1"/>
      <c r="I191" s="39" t="s">
        <v>503</v>
      </c>
      <c r="J191" s="38">
        <f>IF(F81="Università italiane",1,0)</f>
        <v>0</v>
      </c>
      <c r="K191" s="38">
        <f>IF(F81="Università straniere",1,0)</f>
        <v>0</v>
      </c>
      <c r="L191" s="38">
        <f>IF(F81="Associazioni o altri Enti italiani",1,0)</f>
        <v>0</v>
      </c>
      <c r="M191" s="38">
        <f>IF(F81="Associazioni o altri Enti stranieri",1,0)</f>
        <v>0</v>
      </c>
      <c r="N191" s="1"/>
      <c r="O191" s="1"/>
      <c r="P191" s="1"/>
      <c r="Q191" s="1"/>
      <c r="R191" s="1"/>
      <c r="S191" s="1"/>
      <c r="T191" s="1"/>
      <c r="U191" s="1"/>
      <c r="V191" s="1"/>
    </row>
    <row r="192" spans="2:22" ht="12.75" hidden="1" customHeight="1" x14ac:dyDescent="0.3">
      <c r="B192" s="1"/>
      <c r="C192" s="6" t="s">
        <v>85</v>
      </c>
      <c r="D192" s="1"/>
      <c r="E192" s="1"/>
      <c r="F192" s="1"/>
      <c r="G192" s="1"/>
      <c r="H192" s="1"/>
      <c r="I192" s="39" t="s">
        <v>504</v>
      </c>
      <c r="J192" s="38">
        <f>IF(F82="Università italiane",1,0)</f>
        <v>0</v>
      </c>
      <c r="K192" s="38">
        <f>IF(F82="Università straniere",1,0)</f>
        <v>0</v>
      </c>
      <c r="L192" s="38">
        <f>IF(F82="Associazioni o altri Enti italiani",1,0)</f>
        <v>0</v>
      </c>
      <c r="M192" s="38">
        <f>IF(F82="Associazioni o altri Enti stranieri",1,0)</f>
        <v>0</v>
      </c>
      <c r="N192" s="1"/>
      <c r="O192" s="1"/>
      <c r="P192" s="1"/>
      <c r="Q192" s="1"/>
      <c r="R192" s="1"/>
      <c r="S192" s="1"/>
      <c r="T192" s="1"/>
      <c r="U192" s="1"/>
      <c r="V192" s="1"/>
    </row>
    <row r="193" spans="2:22" ht="12.75" hidden="1" customHeight="1" x14ac:dyDescent="0.3">
      <c r="B193" s="1"/>
      <c r="C193" s="6" t="s">
        <v>86</v>
      </c>
      <c r="D193" s="1"/>
      <c r="E193" s="1"/>
      <c r="F193" s="1"/>
      <c r="G193" s="1"/>
      <c r="H193" s="1"/>
      <c r="I193" s="39" t="s">
        <v>505</v>
      </c>
      <c r="J193" s="38">
        <f>IF(F83="Università italiane",1,0)</f>
        <v>0</v>
      </c>
      <c r="K193" s="38">
        <f>IF(F83="Università straniere",1,0)</f>
        <v>0</v>
      </c>
      <c r="L193" s="38">
        <f>IF(F83="Associazioni o altri Enti italiani",1,0)</f>
        <v>0</v>
      </c>
      <c r="M193" s="38">
        <f>IF(F83="Associazioni o altri Enti stranieri",1,0)</f>
        <v>0</v>
      </c>
      <c r="N193" s="1"/>
      <c r="O193" s="1"/>
      <c r="P193" s="1"/>
      <c r="Q193" s="1"/>
      <c r="R193" s="1"/>
      <c r="S193" s="1"/>
      <c r="T193" s="1"/>
      <c r="U193" s="1"/>
      <c r="V193" s="1"/>
    </row>
    <row r="194" spans="2:22" ht="12.75" hidden="1" customHeight="1" x14ac:dyDescent="0.3">
      <c r="B194" s="1"/>
      <c r="C194" s="6" t="s">
        <v>87</v>
      </c>
      <c r="D194" s="1"/>
      <c r="E194" s="1"/>
      <c r="F194" s="1"/>
      <c r="G194" s="1"/>
      <c r="H194" s="1"/>
      <c r="I194" s="39" t="s">
        <v>506</v>
      </c>
      <c r="J194" s="38">
        <f>IF(F84="Università italiane",1,0)</f>
        <v>0</v>
      </c>
      <c r="K194" s="38">
        <f>IF(F84="Università straniere",1,0)</f>
        <v>0</v>
      </c>
      <c r="L194" s="38">
        <f>IF(F84="Associazioni o altri Enti italiani",1,0)</f>
        <v>0</v>
      </c>
      <c r="M194" s="38">
        <f>IF(F84="Associazioni o altri Enti stranieri",1,0)</f>
        <v>0</v>
      </c>
      <c r="N194" s="1"/>
      <c r="O194" s="1"/>
      <c r="P194" s="1"/>
      <c r="Q194" s="1"/>
      <c r="R194" s="1"/>
      <c r="S194" s="1"/>
      <c r="T194" s="1"/>
      <c r="U194" s="1"/>
      <c r="V194" s="1"/>
    </row>
    <row r="195" spans="2:22" ht="12.75" hidden="1" customHeight="1" x14ac:dyDescent="0.3">
      <c r="B195" s="1"/>
      <c r="C195" s="6" t="s">
        <v>88</v>
      </c>
      <c r="D195" s="1"/>
      <c r="E195" s="1"/>
      <c r="F195" s="1"/>
      <c r="G195" s="1"/>
      <c r="H195" s="1"/>
      <c r="I195" s="40" t="s">
        <v>514</v>
      </c>
      <c r="J195" s="40">
        <f>SUM(J190:J194)</f>
        <v>0</v>
      </c>
      <c r="K195" s="40">
        <f>SUM(K190:K194)</f>
        <v>0</v>
      </c>
      <c r="L195" s="40">
        <f>SUM(L190:L194)</f>
        <v>0</v>
      </c>
      <c r="M195" s="40">
        <f>SUM(M190:M194)</f>
        <v>0</v>
      </c>
      <c r="N195" s="1"/>
      <c r="O195" s="1"/>
      <c r="P195" s="1"/>
      <c r="Q195" s="1"/>
      <c r="R195" s="1"/>
      <c r="S195" s="1"/>
      <c r="T195" s="1"/>
      <c r="U195" s="1"/>
      <c r="V195" s="1"/>
    </row>
    <row r="196" spans="2:22" ht="12.75" hidden="1" customHeight="1" x14ac:dyDescent="0.3">
      <c r="B196" s="1"/>
      <c r="C196" s="6" t="s">
        <v>89</v>
      </c>
      <c r="D196" s="1"/>
      <c r="E196" s="1"/>
      <c r="F196" s="1"/>
      <c r="G196" s="1"/>
      <c r="H196" s="1"/>
      <c r="I196" s="48" t="s">
        <v>525</v>
      </c>
      <c r="J196" s="49">
        <f>SUM(J195:M195)</f>
        <v>0</v>
      </c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2:22" ht="12.75" hidden="1" customHeight="1" x14ac:dyDescent="0.3">
      <c r="B197" s="1"/>
      <c r="C197" s="6" t="s">
        <v>90</v>
      </c>
      <c r="D197" s="1"/>
      <c r="E197" s="1"/>
      <c r="F197" s="1"/>
      <c r="G197" s="1"/>
      <c r="H197" s="1"/>
      <c r="P197" s="1"/>
      <c r="Q197" s="1"/>
      <c r="R197" s="1"/>
      <c r="S197" s="1"/>
      <c r="T197" s="1"/>
      <c r="U197" s="1"/>
      <c r="V197" s="1"/>
    </row>
    <row r="198" spans="2:22" ht="12.75" hidden="1" customHeight="1" x14ac:dyDescent="0.3">
      <c r="B198" s="1"/>
      <c r="C198" s="6" t="s">
        <v>91</v>
      </c>
      <c r="D198" s="1"/>
      <c r="E198" s="1"/>
      <c r="F198" s="1"/>
      <c r="G198" s="1"/>
      <c r="H198" s="1"/>
      <c r="P198" s="1"/>
      <c r="Q198" s="1"/>
      <c r="R198" s="1"/>
      <c r="S198" s="1"/>
      <c r="T198" s="1"/>
      <c r="U198" s="1"/>
      <c r="V198" s="1"/>
    </row>
    <row r="199" spans="2:22" ht="12.75" hidden="1" customHeight="1" x14ac:dyDescent="0.3">
      <c r="B199" s="1"/>
      <c r="C199" s="6" t="s">
        <v>92</v>
      </c>
      <c r="D199" s="1"/>
      <c r="E199" s="1"/>
      <c r="F199" s="1"/>
      <c r="G199" s="1"/>
      <c r="H199" s="1"/>
      <c r="I199" s="50" t="s">
        <v>497</v>
      </c>
      <c r="J199" s="44" t="s">
        <v>401</v>
      </c>
      <c r="K199" s="44" t="s">
        <v>402</v>
      </c>
      <c r="L199" s="44" t="s">
        <v>403</v>
      </c>
      <c r="M199" s="44" t="s">
        <v>404</v>
      </c>
      <c r="N199" s="44" t="s">
        <v>405</v>
      </c>
      <c r="O199" s="44" t="s">
        <v>397</v>
      </c>
      <c r="P199" s="1"/>
      <c r="Q199" s="1"/>
      <c r="R199" s="1"/>
      <c r="S199" s="1"/>
      <c r="T199" s="1"/>
      <c r="U199" s="1"/>
      <c r="V199" s="1"/>
    </row>
    <row r="200" spans="2:22" ht="12.75" hidden="1" customHeight="1" x14ac:dyDescent="0.3">
      <c r="B200" s="1"/>
      <c r="C200" s="6" t="s">
        <v>93</v>
      </c>
      <c r="D200" s="1"/>
      <c r="E200" s="1"/>
      <c r="F200" s="1"/>
      <c r="G200" s="1"/>
      <c r="H200" s="1"/>
      <c r="I200" s="51"/>
      <c r="J200" s="42"/>
      <c r="K200" s="42"/>
      <c r="L200" s="42"/>
      <c r="M200" s="42"/>
      <c r="N200" s="42"/>
      <c r="O200" s="42"/>
      <c r="P200" s="1"/>
      <c r="Q200" s="1"/>
      <c r="R200" s="1"/>
      <c r="S200" s="1"/>
      <c r="T200" s="1"/>
      <c r="U200" s="1"/>
      <c r="V200" s="1"/>
    </row>
    <row r="201" spans="2:22" ht="12.75" hidden="1" customHeight="1" x14ac:dyDescent="0.3">
      <c r="B201" s="1"/>
      <c r="C201" s="6" t="s">
        <v>94</v>
      </c>
      <c r="D201" s="1"/>
      <c r="E201" s="1"/>
      <c r="F201" s="1"/>
      <c r="G201" s="1"/>
      <c r="H201" s="1"/>
      <c r="I201" s="52"/>
      <c r="J201" s="43"/>
      <c r="K201" s="43"/>
      <c r="L201" s="43"/>
      <c r="M201" s="43"/>
      <c r="N201" s="43"/>
      <c r="O201" s="43"/>
      <c r="P201" s="1"/>
      <c r="Q201" s="1"/>
      <c r="R201" s="1"/>
      <c r="S201" s="1"/>
      <c r="T201" s="1"/>
      <c r="U201" s="1"/>
      <c r="V201" s="1"/>
    </row>
    <row r="202" spans="2:22" ht="12.75" hidden="1" customHeight="1" x14ac:dyDescent="0.3">
      <c r="B202" s="1"/>
      <c r="C202" s="6" t="s">
        <v>95</v>
      </c>
      <c r="D202" s="1"/>
      <c r="E202" s="1"/>
      <c r="F202" s="1"/>
      <c r="G202" s="1"/>
      <c r="H202" s="1"/>
      <c r="I202" s="39" t="s">
        <v>502</v>
      </c>
      <c r="J202" s="38">
        <f>IF(G80="I - Diritti umani",1,0)</f>
        <v>0</v>
      </c>
      <c r="K202" s="38">
        <f>IF(G80="II - Differenze di genere e pari opportunità",1,0)</f>
        <v>0</v>
      </c>
      <c r="L202" s="38">
        <f>IF(G80="III - Sicurezza e benessere",1,0)</f>
        <v>0</v>
      </c>
      <c r="M202" s="38">
        <f>IF(G80="IV - Sviluppo e innovazione tecnologica",1,0)</f>
        <v>0</v>
      </c>
      <c r="N202" s="38">
        <f>IF(G80="V - Cultura e turismo",1,0)</f>
        <v>0</v>
      </c>
      <c r="O202" s="38">
        <f>IF(G80="Altro",1,0)</f>
        <v>0</v>
      </c>
      <c r="P202" s="1"/>
      <c r="Q202" s="1"/>
      <c r="R202" s="1"/>
      <c r="S202" s="1"/>
      <c r="T202" s="1"/>
      <c r="U202" s="1"/>
      <c r="V202" s="1"/>
    </row>
    <row r="203" spans="2:22" ht="12.75" hidden="1" customHeight="1" x14ac:dyDescent="0.3">
      <c r="B203" s="1"/>
      <c r="C203" s="6" t="s">
        <v>96</v>
      </c>
      <c r="D203" s="1"/>
      <c r="E203" s="1"/>
      <c r="F203" s="1"/>
      <c r="G203" s="1"/>
      <c r="H203" s="1"/>
      <c r="I203" s="39" t="s">
        <v>503</v>
      </c>
      <c r="J203" s="38">
        <f>IF(G81="I - Diritti umani",1,0)</f>
        <v>0</v>
      </c>
      <c r="K203" s="38">
        <f>IF(G81="II - Differenze di genere e pari opportunità",1,0)</f>
        <v>0</v>
      </c>
      <c r="L203" s="38">
        <f>IF(G81="III - Sicurezza e benessere",1,0)</f>
        <v>0</v>
      </c>
      <c r="M203" s="38">
        <f>IF(G81="IV - Sviluppo e innovazione tecnologica",1,0)</f>
        <v>0</v>
      </c>
      <c r="N203" s="38">
        <f>IF(G81="V - Cultura e turismo",1,0)</f>
        <v>0</v>
      </c>
      <c r="O203" s="38">
        <f>IF(G81="Altro",1,0)</f>
        <v>0</v>
      </c>
      <c r="P203" s="1"/>
      <c r="Q203" s="1"/>
      <c r="R203" s="1"/>
      <c r="S203" s="1"/>
      <c r="T203" s="1"/>
      <c r="U203" s="1"/>
      <c r="V203" s="1"/>
    </row>
    <row r="204" spans="2:22" ht="12.75" hidden="1" customHeight="1" x14ac:dyDescent="0.3">
      <c r="B204" s="1"/>
      <c r="C204" s="6" t="s">
        <v>97</v>
      </c>
      <c r="D204" s="1"/>
      <c r="E204" s="1"/>
      <c r="F204" s="1"/>
      <c r="G204" s="1"/>
      <c r="H204" s="1"/>
      <c r="I204" s="39" t="s">
        <v>504</v>
      </c>
      <c r="J204" s="38">
        <f>IF(G82="I - Diritti umani",1,0)</f>
        <v>0</v>
      </c>
      <c r="K204" s="38">
        <f>IF(G82="II - Differenze di genere e pari opportunità",1,0)</f>
        <v>0</v>
      </c>
      <c r="L204" s="38">
        <f>IF(G82="III - Sicurezza e benessere",1,0)</f>
        <v>0</v>
      </c>
      <c r="M204" s="38">
        <f>IF(G82="IV - Sviluppo e innovazione tecnologica",1,0)</f>
        <v>0</v>
      </c>
      <c r="N204" s="38">
        <f>IF(G82="V - Cultura e turismo",1,0)</f>
        <v>0</v>
      </c>
      <c r="O204" s="38">
        <f>IF(G82="Altro",1,0)</f>
        <v>0</v>
      </c>
      <c r="P204" s="1"/>
      <c r="Q204" s="1"/>
      <c r="R204" s="1"/>
      <c r="S204" s="1"/>
      <c r="T204" s="1"/>
      <c r="U204" s="1"/>
      <c r="V204" s="1"/>
    </row>
    <row r="205" spans="2:22" ht="12.75" hidden="1" customHeight="1" x14ac:dyDescent="0.3">
      <c r="B205" s="1"/>
      <c r="C205" s="6" t="s">
        <v>98</v>
      </c>
      <c r="D205" s="1"/>
      <c r="E205" s="1"/>
      <c r="F205" s="1"/>
      <c r="G205" s="1"/>
      <c r="H205" s="1"/>
      <c r="I205" s="39" t="s">
        <v>505</v>
      </c>
      <c r="J205" s="38">
        <f>IF(G83="I - Diritti umani",1,0)</f>
        <v>0</v>
      </c>
      <c r="K205" s="38">
        <f>IF(G83="II - Differenze di genere e pari opportunità",1,0)</f>
        <v>0</v>
      </c>
      <c r="L205" s="38">
        <f>IF(G83="III - Sicurezza e benessere",1,0)</f>
        <v>0</v>
      </c>
      <c r="M205" s="38">
        <f>IF(G83="IV - Sviluppo e innovazione tecnologica",1,0)</f>
        <v>0</v>
      </c>
      <c r="N205" s="38">
        <f>IF(G83="V - Cultura e turismo",1,0)</f>
        <v>0</v>
      </c>
      <c r="O205" s="38">
        <f>IF(G83="Altro",1,0)</f>
        <v>0</v>
      </c>
      <c r="P205" s="1"/>
      <c r="Q205" s="1"/>
      <c r="R205" s="1"/>
      <c r="S205" s="1"/>
      <c r="T205" s="1"/>
      <c r="U205" s="1"/>
      <c r="V205" s="1"/>
    </row>
    <row r="206" spans="2:22" ht="12.75" hidden="1" customHeight="1" x14ac:dyDescent="0.3">
      <c r="B206" s="1"/>
      <c r="C206" s="6" t="s">
        <v>99</v>
      </c>
      <c r="D206" s="1"/>
      <c r="E206" s="1"/>
      <c r="F206" s="1"/>
      <c r="G206" s="1"/>
      <c r="H206" s="1"/>
      <c r="I206" s="39" t="s">
        <v>506</v>
      </c>
      <c r="J206" s="38">
        <f>IF(G84="I - Diritti umani",1,0)</f>
        <v>0</v>
      </c>
      <c r="K206" s="38">
        <f>IF(G84="II - Differenze di genere e pari opportunità",1,0)</f>
        <v>0</v>
      </c>
      <c r="L206" s="38">
        <f>IF(G84="III - Sicurezza e benessere",1,0)</f>
        <v>0</v>
      </c>
      <c r="M206" s="38">
        <f>IF(G84="IV - Sviluppo e innovazione tecnologica",1,0)</f>
        <v>0</v>
      </c>
      <c r="N206" s="38">
        <f>IF(G84="V - Cultura e turismo",1,0)</f>
        <v>0</v>
      </c>
      <c r="O206" s="38">
        <f>IF(G84="Altro",1,0)</f>
        <v>0</v>
      </c>
      <c r="P206" s="1"/>
      <c r="Q206" s="1"/>
      <c r="R206" s="1"/>
      <c r="S206" s="1"/>
      <c r="T206" s="1"/>
      <c r="U206" s="1"/>
      <c r="V206" s="1"/>
    </row>
    <row r="207" spans="2:22" ht="12.75" hidden="1" customHeight="1" x14ac:dyDescent="0.3">
      <c r="B207" s="1"/>
      <c r="C207" s="6" t="s">
        <v>100</v>
      </c>
      <c r="D207" s="1"/>
      <c r="E207" s="1"/>
      <c r="F207" s="1"/>
      <c r="G207" s="1"/>
      <c r="H207" s="1"/>
      <c r="I207" s="40" t="s">
        <v>514</v>
      </c>
      <c r="J207" s="40">
        <f>SUM(J202:J206)</f>
        <v>0</v>
      </c>
      <c r="K207" s="40">
        <f t="shared" ref="K207" si="61">SUM(K202:K206)</f>
        <v>0</v>
      </c>
      <c r="L207" s="40">
        <f>SUM(L202:L206)</f>
        <v>0</v>
      </c>
      <c r="M207" s="40">
        <f t="shared" ref="M207" si="62">SUM(M202:M206)</f>
        <v>0</v>
      </c>
      <c r="N207" s="40">
        <f t="shared" ref="N207" si="63">SUM(N202:N206)</f>
        <v>0</v>
      </c>
      <c r="O207" s="40">
        <f t="shared" ref="O207" si="64">SUM(O202:O206)</f>
        <v>0</v>
      </c>
      <c r="P207" s="1"/>
      <c r="Q207" s="1"/>
      <c r="R207" s="1"/>
      <c r="S207" s="1"/>
      <c r="T207" s="1"/>
      <c r="U207" s="1"/>
      <c r="V207" s="1"/>
    </row>
    <row r="208" spans="2:22" ht="12.75" hidden="1" customHeight="1" x14ac:dyDescent="0.3">
      <c r="B208" s="1"/>
      <c r="C208" s="6" t="s">
        <v>101</v>
      </c>
      <c r="D208" s="1"/>
      <c r="E208" s="1"/>
      <c r="F208" s="1"/>
      <c r="G208" s="1"/>
      <c r="H208" s="1"/>
      <c r="I208" s="76" t="s">
        <v>526</v>
      </c>
      <c r="J208" s="49">
        <f>SUM(J207:N207)</f>
        <v>0</v>
      </c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2:22" ht="12.75" hidden="1" customHeight="1" x14ac:dyDescent="0.3">
      <c r="B209" s="1"/>
      <c r="C209" s="6" t="s">
        <v>102</v>
      </c>
      <c r="D209" s="1"/>
      <c r="E209" s="1"/>
      <c r="F209" s="1"/>
      <c r="G209" s="1"/>
      <c r="H209" s="1"/>
      <c r="I209" s="77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2:22" ht="12.75" hidden="1" customHeight="1" x14ac:dyDescent="0.3">
      <c r="B210" s="1"/>
      <c r="C210" s="6" t="s">
        <v>103</v>
      </c>
      <c r="D210" s="1"/>
      <c r="E210" s="1"/>
      <c r="F210" s="1"/>
      <c r="G210" s="1"/>
      <c r="H210" s="1"/>
      <c r="I210" s="78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2:22" ht="12.75" hidden="1" customHeight="1" x14ac:dyDescent="0.3">
      <c r="B211" s="1"/>
      <c r="C211" s="6" t="s">
        <v>104</v>
      </c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2:22" ht="12.75" hidden="1" customHeight="1" x14ac:dyDescent="0.3">
      <c r="B212" s="1"/>
      <c r="C212" s="6" t="s">
        <v>105</v>
      </c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2:22" ht="12.75" hidden="1" customHeight="1" x14ac:dyDescent="0.3">
      <c r="B213" s="1"/>
      <c r="C213" s="6" t="s">
        <v>106</v>
      </c>
      <c r="D213" s="1"/>
      <c r="E213" s="1"/>
      <c r="F213" s="1"/>
      <c r="G213" s="1"/>
      <c r="H213" s="1"/>
      <c r="I213" s="96" t="s">
        <v>495</v>
      </c>
      <c r="J213" s="60" t="s">
        <v>441</v>
      </c>
      <c r="K213" s="63" t="s">
        <v>442</v>
      </c>
      <c r="L213" s="63" t="s">
        <v>443</v>
      </c>
      <c r="M213" s="63" t="s">
        <v>529</v>
      </c>
      <c r="N213" s="63" t="s">
        <v>444</v>
      </c>
      <c r="O213" s="1"/>
      <c r="P213" s="1"/>
      <c r="Q213" s="1"/>
      <c r="R213" s="1"/>
      <c r="S213" s="1"/>
      <c r="T213" s="1"/>
      <c r="U213" s="1"/>
      <c r="V213" s="1"/>
    </row>
    <row r="214" spans="2:22" ht="12.75" hidden="1" customHeight="1" x14ac:dyDescent="0.3">
      <c r="B214" s="1"/>
      <c r="C214" s="6" t="s">
        <v>107</v>
      </c>
      <c r="D214" s="1"/>
      <c r="E214" s="1"/>
      <c r="F214" s="1"/>
      <c r="G214" s="1"/>
      <c r="H214" s="1"/>
      <c r="I214" s="97"/>
      <c r="J214" s="61"/>
      <c r="K214" s="64"/>
      <c r="L214" s="64"/>
      <c r="M214" s="64"/>
      <c r="N214" s="64"/>
      <c r="O214" s="1"/>
      <c r="P214" s="1"/>
      <c r="Q214" s="1"/>
      <c r="R214" s="1"/>
      <c r="S214" s="1"/>
      <c r="T214" s="1"/>
      <c r="U214" s="1"/>
      <c r="V214" s="1"/>
    </row>
    <row r="215" spans="2:22" ht="12.75" hidden="1" customHeight="1" x14ac:dyDescent="0.3">
      <c r="B215" s="1"/>
      <c r="C215" s="6" t="s">
        <v>108</v>
      </c>
      <c r="D215" s="1"/>
      <c r="E215" s="1"/>
      <c r="F215" s="1"/>
      <c r="G215" s="1"/>
      <c r="H215" s="1"/>
      <c r="I215" s="98"/>
      <c r="J215" s="62"/>
      <c r="K215" s="64"/>
      <c r="L215" s="64"/>
      <c r="M215" s="64"/>
      <c r="N215" s="64"/>
      <c r="O215" s="1"/>
      <c r="P215" s="1"/>
      <c r="Q215" s="1"/>
      <c r="R215" s="1"/>
      <c r="S215" s="1"/>
      <c r="T215" s="1"/>
      <c r="U215" s="1"/>
      <c r="V215" s="1"/>
    </row>
    <row r="216" spans="2:22" ht="12.75" hidden="1" customHeight="1" x14ac:dyDescent="0.3">
      <c r="B216" s="1"/>
      <c r="C216" s="6" t="s">
        <v>109</v>
      </c>
      <c r="D216" s="1"/>
      <c r="E216" s="1"/>
      <c r="F216" s="1"/>
      <c r="G216" s="1"/>
      <c r="H216" s="1"/>
      <c r="I216" s="39" t="s">
        <v>502</v>
      </c>
      <c r="J216" s="38">
        <f>IF(F64="Componente del Comitato Scientifico",1,0)</f>
        <v>0</v>
      </c>
      <c r="K216" s="38">
        <f>IF(F64="Componente del Comitato di redazione",1,0)</f>
        <v>0</v>
      </c>
      <c r="L216" s="38">
        <f>IF(F64="Direttore Scientifico",1,0)</f>
        <v>0</v>
      </c>
      <c r="M216" s="38">
        <f>IF(F64="Componente del Comitato Direttivo",1,0)</f>
        <v>0</v>
      </c>
      <c r="N216" s="38">
        <f>IF(F64="Revisore",1,0)</f>
        <v>0</v>
      </c>
      <c r="O216" s="1"/>
      <c r="P216" s="1"/>
      <c r="Q216" s="1"/>
      <c r="R216" s="1"/>
      <c r="S216" s="1"/>
      <c r="T216" s="1"/>
      <c r="U216" s="1"/>
      <c r="V216" s="1"/>
    </row>
    <row r="217" spans="2:22" ht="12.75" hidden="1" customHeight="1" x14ac:dyDescent="0.3">
      <c r="B217" s="1"/>
      <c r="C217" s="6" t="s">
        <v>110</v>
      </c>
      <c r="D217" s="1"/>
      <c r="E217" s="1"/>
      <c r="F217" s="1"/>
      <c r="G217" s="1"/>
      <c r="H217" s="1"/>
      <c r="I217" s="39" t="s">
        <v>503</v>
      </c>
      <c r="J217" s="38">
        <f t="shared" ref="J217:J220" si="65">IF(F65="Componente del Comitato Scientifico",1,0)</f>
        <v>0</v>
      </c>
      <c r="K217" s="38">
        <f t="shared" ref="K217:K220" si="66">IF(F65="Componente del Comitato di redazione",1,0)</f>
        <v>0</v>
      </c>
      <c r="L217" s="38">
        <f t="shared" ref="L217:L220" si="67">IF(F65="Direttore Scientifico",1,0)</f>
        <v>0</v>
      </c>
      <c r="M217" s="38">
        <f t="shared" ref="M217:M220" si="68">IF(F65="Componente del Comitato Direttivo",1,0)</f>
        <v>0</v>
      </c>
      <c r="N217" s="38">
        <f t="shared" ref="N217:N220" si="69">IF(F65="Revisore",1,0)</f>
        <v>0</v>
      </c>
      <c r="O217" s="1"/>
      <c r="P217" s="1"/>
      <c r="Q217" s="1"/>
      <c r="R217" s="1"/>
      <c r="S217" s="1"/>
      <c r="T217" s="1"/>
      <c r="U217" s="1"/>
      <c r="V217" s="1"/>
    </row>
    <row r="218" spans="2:22" ht="12.75" hidden="1" customHeight="1" x14ac:dyDescent="0.3">
      <c r="B218" s="1"/>
      <c r="C218" s="6" t="s">
        <v>111</v>
      </c>
      <c r="D218" s="1"/>
      <c r="E218" s="1"/>
      <c r="F218" s="1"/>
      <c r="G218" s="1"/>
      <c r="H218" s="1"/>
      <c r="I218" s="39" t="s">
        <v>504</v>
      </c>
      <c r="J218" s="38">
        <f t="shared" si="65"/>
        <v>0</v>
      </c>
      <c r="K218" s="38">
        <f t="shared" si="66"/>
        <v>0</v>
      </c>
      <c r="L218" s="38">
        <f t="shared" si="67"/>
        <v>0</v>
      </c>
      <c r="M218" s="38">
        <f t="shared" si="68"/>
        <v>0</v>
      </c>
      <c r="N218" s="38">
        <f t="shared" si="69"/>
        <v>0</v>
      </c>
      <c r="O218" s="1"/>
      <c r="P218" s="1"/>
      <c r="Q218" s="1"/>
      <c r="R218" s="1"/>
      <c r="S218" s="1"/>
      <c r="T218" s="1"/>
      <c r="U218" s="1"/>
      <c r="V218" s="1"/>
    </row>
    <row r="219" spans="2:22" ht="12.75" hidden="1" customHeight="1" x14ac:dyDescent="0.3">
      <c r="B219" s="1"/>
      <c r="C219" s="6" t="s">
        <v>112</v>
      </c>
      <c r="D219" s="1"/>
      <c r="E219" s="1"/>
      <c r="F219" s="1"/>
      <c r="G219" s="1"/>
      <c r="H219" s="1"/>
      <c r="I219" s="39" t="s">
        <v>505</v>
      </c>
      <c r="J219" s="38">
        <f t="shared" si="65"/>
        <v>0</v>
      </c>
      <c r="K219" s="38">
        <f t="shared" si="66"/>
        <v>0</v>
      </c>
      <c r="L219" s="38">
        <f t="shared" si="67"/>
        <v>0</v>
      </c>
      <c r="M219" s="38">
        <f t="shared" si="68"/>
        <v>0</v>
      </c>
      <c r="N219" s="38">
        <f t="shared" si="69"/>
        <v>0</v>
      </c>
      <c r="O219" s="1"/>
      <c r="P219" s="1"/>
      <c r="Q219" s="1"/>
      <c r="R219" s="1"/>
      <c r="S219" s="1"/>
      <c r="T219" s="1"/>
      <c r="U219" s="1"/>
      <c r="V219" s="1"/>
    </row>
    <row r="220" spans="2:22" ht="12.75" hidden="1" customHeight="1" x14ac:dyDescent="0.3">
      <c r="B220" s="1"/>
      <c r="C220" s="6" t="s">
        <v>113</v>
      </c>
      <c r="D220" s="1"/>
      <c r="E220" s="1"/>
      <c r="F220" s="1"/>
      <c r="G220" s="1"/>
      <c r="H220" s="1"/>
      <c r="I220" s="39" t="s">
        <v>506</v>
      </c>
      <c r="J220" s="38">
        <f t="shared" si="65"/>
        <v>0</v>
      </c>
      <c r="K220" s="38">
        <f t="shared" si="66"/>
        <v>0</v>
      </c>
      <c r="L220" s="38">
        <f t="shared" si="67"/>
        <v>0</v>
      </c>
      <c r="M220" s="38">
        <f t="shared" si="68"/>
        <v>0</v>
      </c>
      <c r="N220" s="38">
        <f t="shared" si="69"/>
        <v>0</v>
      </c>
      <c r="O220" s="1"/>
      <c r="P220" s="1"/>
      <c r="Q220" s="1"/>
      <c r="R220" s="1"/>
      <c r="S220" s="1"/>
      <c r="T220" s="1"/>
      <c r="U220" s="1"/>
      <c r="V220" s="1"/>
    </row>
    <row r="221" spans="2:22" ht="12.75" hidden="1" customHeight="1" x14ac:dyDescent="0.3">
      <c r="B221" s="1"/>
      <c r="C221" s="6" t="s">
        <v>114</v>
      </c>
      <c r="D221" s="1"/>
      <c r="E221" s="1"/>
      <c r="F221" s="1"/>
      <c r="G221" s="1"/>
      <c r="H221" s="1"/>
      <c r="I221" s="40" t="s">
        <v>514</v>
      </c>
      <c r="J221" s="40">
        <f>SUM(J216:J220)</f>
        <v>0</v>
      </c>
      <c r="K221" s="40">
        <f>SUM(K216:K220)</f>
        <v>0</v>
      </c>
      <c r="L221" s="40">
        <f>SUM(L216:L220)</f>
        <v>0</v>
      </c>
      <c r="M221" s="40">
        <f>SUM(M216:M220)</f>
        <v>0</v>
      </c>
      <c r="N221" s="40">
        <f>SUM(N216:N220)</f>
        <v>0</v>
      </c>
      <c r="O221" s="1"/>
      <c r="P221" s="1"/>
      <c r="Q221" s="1"/>
      <c r="R221" s="1"/>
      <c r="S221" s="1"/>
      <c r="T221" s="1"/>
      <c r="U221" s="1"/>
      <c r="V221" s="1"/>
    </row>
    <row r="222" spans="2:22" ht="12.75" hidden="1" customHeight="1" x14ac:dyDescent="0.3">
      <c r="B222" s="1"/>
      <c r="C222" s="6" t="s">
        <v>115</v>
      </c>
      <c r="D222" s="1"/>
      <c r="E222" s="1"/>
      <c r="F222" s="1"/>
      <c r="G222" s="1"/>
      <c r="H222" s="1"/>
      <c r="I222" s="55" t="s">
        <v>530</v>
      </c>
      <c r="J222" s="49">
        <f>SUM(J221:N221)</f>
        <v>0</v>
      </c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2:22" ht="12.75" hidden="1" customHeight="1" x14ac:dyDescent="0.3">
      <c r="B223" s="1"/>
      <c r="C223" s="6" t="s">
        <v>116</v>
      </c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2:22" ht="12.75" hidden="1" customHeight="1" x14ac:dyDescent="0.3">
      <c r="B224" s="1"/>
      <c r="C224" s="6" t="s">
        <v>117</v>
      </c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2:22" ht="12.75" hidden="1" customHeight="1" x14ac:dyDescent="0.3">
      <c r="B225" s="1"/>
      <c r="C225" s="6" t="s">
        <v>118</v>
      </c>
      <c r="D225" s="1"/>
      <c r="E225" s="1"/>
      <c r="F225" s="1"/>
      <c r="G225" s="1"/>
      <c r="H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2:22" ht="12.75" hidden="1" customHeight="1" x14ac:dyDescent="0.3">
      <c r="B226" s="1"/>
      <c r="C226" s="6" t="s">
        <v>119</v>
      </c>
      <c r="D226" s="1"/>
      <c r="E226" s="1"/>
      <c r="F226" s="1"/>
      <c r="G226" s="1"/>
      <c r="H226" s="1"/>
      <c r="I226" s="71" t="s">
        <v>494</v>
      </c>
      <c r="J226" s="60" t="s">
        <v>435</v>
      </c>
      <c r="K226" s="63" t="s">
        <v>436</v>
      </c>
      <c r="L226" s="63" t="s">
        <v>437</v>
      </c>
      <c r="M226" s="63" t="s">
        <v>438</v>
      </c>
      <c r="N226" s="1"/>
      <c r="O226" s="1"/>
      <c r="P226" s="1"/>
      <c r="Q226" s="1"/>
      <c r="R226" s="1"/>
      <c r="S226" s="1"/>
      <c r="T226" s="1"/>
      <c r="U226" s="1"/>
      <c r="V226" s="1"/>
    </row>
    <row r="227" spans="2:22" ht="12.75" hidden="1" customHeight="1" x14ac:dyDescent="0.3">
      <c r="B227" s="1"/>
      <c r="C227" s="6" t="s">
        <v>120</v>
      </c>
      <c r="D227" s="1"/>
      <c r="E227" s="1"/>
      <c r="F227" s="1"/>
      <c r="G227" s="1"/>
      <c r="H227" s="1"/>
      <c r="I227" s="72"/>
      <c r="J227" s="61"/>
      <c r="K227" s="64"/>
      <c r="L227" s="64"/>
      <c r="M227" s="64"/>
      <c r="N227" s="1"/>
      <c r="O227" s="1"/>
      <c r="P227" s="1"/>
      <c r="Q227" s="1"/>
      <c r="R227" s="1"/>
      <c r="S227" s="1"/>
      <c r="T227" s="1"/>
      <c r="U227" s="1"/>
      <c r="V227" s="1"/>
    </row>
    <row r="228" spans="2:22" ht="12.75" hidden="1" customHeight="1" x14ac:dyDescent="0.3">
      <c r="B228" s="1"/>
      <c r="C228" s="6" t="s">
        <v>121</v>
      </c>
      <c r="D228" s="1"/>
      <c r="E228" s="1"/>
      <c r="F228" s="1"/>
      <c r="G228" s="1"/>
      <c r="H228" s="1"/>
      <c r="I228" s="73"/>
      <c r="J228" s="62"/>
      <c r="K228" s="64"/>
      <c r="L228" s="64"/>
      <c r="M228" s="64"/>
      <c r="N228" s="1"/>
      <c r="O228" s="1"/>
      <c r="P228" s="1"/>
      <c r="Q228" s="1"/>
      <c r="R228" s="1"/>
      <c r="S228" s="1"/>
      <c r="T228" s="1"/>
      <c r="U228" s="1"/>
      <c r="V228" s="1"/>
    </row>
    <row r="229" spans="2:22" ht="12.75" hidden="1" customHeight="1" x14ac:dyDescent="0.3">
      <c r="B229" s="1"/>
      <c r="C229" s="6" t="s">
        <v>122</v>
      </c>
      <c r="D229" s="1"/>
      <c r="E229" s="1"/>
      <c r="F229" s="1"/>
      <c r="G229" s="1"/>
      <c r="H229" s="1"/>
      <c r="I229" s="39" t="s">
        <v>502</v>
      </c>
      <c r="J229" s="38">
        <f>IF(D58="Abilitato I fascia",1,0)</f>
        <v>0</v>
      </c>
      <c r="K229" s="38">
        <f>IF(D58="Abilitato II fascia",1,0)</f>
        <v>0</v>
      </c>
      <c r="L229" s="38">
        <f>IF(D58="In possesso requisiti I fascia",1,0)</f>
        <v>0</v>
      </c>
      <c r="M229" s="38">
        <f>IF(D58="In possesso requisiti II fascia",1,0)</f>
        <v>0</v>
      </c>
      <c r="N229" s="1"/>
      <c r="O229" s="1"/>
      <c r="P229" s="1"/>
      <c r="Q229" s="1"/>
      <c r="R229" s="1"/>
      <c r="S229" s="1"/>
      <c r="T229" s="1"/>
      <c r="U229" s="1"/>
      <c r="V229" s="1"/>
    </row>
    <row r="230" spans="2:22" ht="12.75" hidden="1" customHeight="1" x14ac:dyDescent="0.3">
      <c r="B230" s="1"/>
      <c r="C230" s="6" t="s">
        <v>123</v>
      </c>
      <c r="D230" s="1"/>
      <c r="E230" s="1"/>
      <c r="F230" s="1"/>
      <c r="G230" s="1"/>
      <c r="H230" s="1"/>
      <c r="I230" s="39" t="s">
        <v>503</v>
      </c>
      <c r="J230" s="38">
        <f t="shared" ref="J230:J231" si="70">IF(D59="Abilitato I fascia",1,0)</f>
        <v>0</v>
      </c>
      <c r="K230" s="38">
        <f t="shared" ref="K230:K231" si="71">IF(D59="Abilitato II fascia",1,0)</f>
        <v>0</v>
      </c>
      <c r="L230" s="38">
        <f t="shared" ref="L230:L231" si="72">IF(D59="In possesso requisiti I fascia",1,0)</f>
        <v>0</v>
      </c>
      <c r="M230" s="38">
        <f t="shared" ref="M230:M231" si="73">IF(D59="In possesso requisiti II fascia",1,0)</f>
        <v>0</v>
      </c>
      <c r="N230" s="1"/>
      <c r="O230" s="1"/>
      <c r="P230" s="1"/>
      <c r="Q230" s="1"/>
      <c r="R230" s="1"/>
      <c r="S230" s="1"/>
      <c r="T230" s="1"/>
      <c r="U230" s="1"/>
      <c r="V230" s="1"/>
    </row>
    <row r="231" spans="2:22" ht="12.75" hidden="1" customHeight="1" x14ac:dyDescent="0.3">
      <c r="B231" s="1"/>
      <c r="C231" s="6" t="s">
        <v>124</v>
      </c>
      <c r="D231" s="1"/>
      <c r="E231" s="1"/>
      <c r="F231" s="1"/>
      <c r="G231" s="1"/>
      <c r="H231" s="1"/>
      <c r="I231" s="39" t="s">
        <v>504</v>
      </c>
      <c r="J231" s="38">
        <f t="shared" si="70"/>
        <v>0</v>
      </c>
      <c r="K231" s="38">
        <f t="shared" si="71"/>
        <v>0</v>
      </c>
      <c r="L231" s="38">
        <f t="shared" si="72"/>
        <v>0</v>
      </c>
      <c r="M231" s="38">
        <f t="shared" si="73"/>
        <v>0</v>
      </c>
      <c r="N231" s="1"/>
      <c r="O231" s="1"/>
      <c r="P231" s="1"/>
      <c r="Q231" s="1"/>
      <c r="R231" s="1"/>
      <c r="S231" s="1"/>
      <c r="T231" s="1"/>
      <c r="U231" s="1"/>
      <c r="V231" s="1"/>
    </row>
    <row r="232" spans="2:22" ht="12.75" hidden="1" customHeight="1" x14ac:dyDescent="0.3">
      <c r="B232" s="1"/>
      <c r="C232" s="6" t="s">
        <v>125</v>
      </c>
      <c r="D232" s="1"/>
      <c r="E232" s="1"/>
      <c r="F232" s="1"/>
      <c r="G232" s="1"/>
      <c r="H232" s="1"/>
      <c r="I232" s="40" t="s">
        <v>514</v>
      </c>
      <c r="J232" s="40">
        <f>SUM(J229:J231)</f>
        <v>0</v>
      </c>
      <c r="K232" s="40">
        <f>SUM(K229:K231)</f>
        <v>0</v>
      </c>
      <c r="L232" s="40">
        <f>SUM(L229:L231)</f>
        <v>0</v>
      </c>
      <c r="M232" s="40">
        <f>SUM(M229:M231)</f>
        <v>0</v>
      </c>
      <c r="N232" s="1"/>
      <c r="O232" s="1"/>
      <c r="P232" s="1"/>
      <c r="Q232" s="1"/>
      <c r="R232" s="1"/>
      <c r="S232" s="1"/>
      <c r="T232" s="1"/>
      <c r="U232" s="1"/>
      <c r="V232" s="1"/>
    </row>
    <row r="233" spans="2:22" ht="12.75" hidden="1" customHeight="1" x14ac:dyDescent="0.3">
      <c r="B233" s="1"/>
      <c r="C233" s="6" t="s">
        <v>126</v>
      </c>
      <c r="D233" s="1"/>
      <c r="E233" s="1"/>
      <c r="F233" s="1"/>
      <c r="G233" s="1"/>
      <c r="H233" s="1"/>
      <c r="I233" s="8"/>
      <c r="J233" s="8"/>
      <c r="K233" s="8"/>
      <c r="L233" s="8"/>
      <c r="M233" s="8"/>
      <c r="N233" s="1"/>
      <c r="O233" s="1"/>
      <c r="P233" s="1"/>
      <c r="Q233" s="1"/>
      <c r="R233" s="1"/>
      <c r="S233" s="1"/>
      <c r="T233" s="1"/>
      <c r="U233" s="1"/>
      <c r="V233" s="1"/>
    </row>
    <row r="234" spans="2:22" ht="12.75" hidden="1" customHeight="1" x14ac:dyDescent="0.3">
      <c r="B234" s="1"/>
      <c r="C234" s="6" t="s">
        <v>127</v>
      </c>
      <c r="D234" s="1"/>
      <c r="E234" s="1"/>
      <c r="F234" s="1"/>
      <c r="G234" s="1"/>
      <c r="H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2:22" ht="12.75" hidden="1" customHeight="1" x14ac:dyDescent="0.3">
      <c r="B235" s="1"/>
      <c r="C235" s="6" t="s">
        <v>128</v>
      </c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2:22" ht="12.75" hidden="1" customHeight="1" x14ac:dyDescent="0.3">
      <c r="B236" s="1"/>
      <c r="C236" s="6" t="s">
        <v>129</v>
      </c>
      <c r="D236" s="1"/>
      <c r="E236" s="1"/>
      <c r="F236" s="1"/>
      <c r="G236" s="1"/>
      <c r="H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2:22" ht="12.75" hidden="1" customHeight="1" x14ac:dyDescent="0.3">
      <c r="B237" s="1"/>
      <c r="C237" s="6" t="s">
        <v>130</v>
      </c>
      <c r="D237" s="1"/>
      <c r="E237" s="1"/>
      <c r="F237" s="1"/>
      <c r="G237" s="1"/>
      <c r="H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2:22" ht="12.75" hidden="1" customHeight="1" x14ac:dyDescent="0.3">
      <c r="B238" s="1"/>
      <c r="C238" s="6" t="s">
        <v>131</v>
      </c>
      <c r="D238" s="1"/>
      <c r="E238" s="1"/>
      <c r="F238" s="1"/>
      <c r="G238" s="1"/>
      <c r="H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2:22" ht="12.75" hidden="1" customHeight="1" x14ac:dyDescent="0.3">
      <c r="B239" s="1"/>
      <c r="C239" s="6" t="s">
        <v>132</v>
      </c>
      <c r="D239" s="1"/>
      <c r="E239" s="1"/>
      <c r="F239" s="1"/>
      <c r="G239" s="1"/>
      <c r="H239" s="1"/>
      <c r="I239" s="79" t="s">
        <v>527</v>
      </c>
      <c r="J239" s="80"/>
      <c r="K239" s="83">
        <f>J124+J149+J182+J208</f>
        <v>0</v>
      </c>
      <c r="L239" s="1"/>
      <c r="M239" s="67" t="s">
        <v>533</v>
      </c>
      <c r="N239" s="60" t="s">
        <v>534</v>
      </c>
      <c r="O239" s="60" t="s">
        <v>535</v>
      </c>
      <c r="P239" s="60" t="s">
        <v>458</v>
      </c>
      <c r="Q239" s="60" t="s">
        <v>459</v>
      </c>
      <c r="R239" s="60" t="s">
        <v>460</v>
      </c>
      <c r="S239" s="60" t="s">
        <v>461</v>
      </c>
      <c r="T239" s="60" t="s">
        <v>462</v>
      </c>
      <c r="U239" s="60" t="s">
        <v>463</v>
      </c>
      <c r="V239" s="1"/>
    </row>
    <row r="240" spans="2:22" ht="12.75" hidden="1" customHeight="1" x14ac:dyDescent="0.3">
      <c r="B240" s="1"/>
      <c r="C240" s="6" t="s">
        <v>133</v>
      </c>
      <c r="D240" s="1"/>
      <c r="E240" s="1"/>
      <c r="F240" s="1"/>
      <c r="G240" s="1"/>
      <c r="H240" s="1"/>
      <c r="I240" s="81"/>
      <c r="J240" s="81"/>
      <c r="K240" s="84"/>
      <c r="L240" s="1"/>
      <c r="M240" s="68"/>
      <c r="N240" s="65"/>
      <c r="O240" s="65"/>
      <c r="P240" s="65"/>
      <c r="Q240" s="65"/>
      <c r="R240" s="65"/>
      <c r="S240" s="65"/>
      <c r="T240" s="65"/>
      <c r="U240" s="65"/>
      <c r="V240" s="1"/>
    </row>
    <row r="241" spans="2:22" ht="12.75" hidden="1" customHeight="1" x14ac:dyDescent="0.3">
      <c r="B241" s="1"/>
      <c r="C241" s="6" t="s">
        <v>134</v>
      </c>
      <c r="D241" s="1"/>
      <c r="E241" s="1"/>
      <c r="F241" s="1"/>
      <c r="G241" s="1"/>
      <c r="H241" s="1"/>
      <c r="I241" s="81"/>
      <c r="J241" s="81"/>
      <c r="K241" s="84"/>
      <c r="L241" s="1"/>
      <c r="M241" s="69"/>
      <c r="N241" s="66"/>
      <c r="O241" s="66"/>
      <c r="P241" s="66"/>
      <c r="Q241" s="66"/>
      <c r="R241" s="66"/>
      <c r="S241" s="66"/>
      <c r="T241" s="66"/>
      <c r="U241" s="66"/>
      <c r="V241" s="1"/>
    </row>
    <row r="242" spans="2:22" ht="12.75" hidden="1" customHeight="1" x14ac:dyDescent="0.3">
      <c r="B242" s="1"/>
      <c r="C242" s="6" t="s">
        <v>135</v>
      </c>
      <c r="D242" s="1"/>
      <c r="E242" s="1"/>
      <c r="F242" s="1"/>
      <c r="G242" s="1"/>
      <c r="H242" s="1"/>
      <c r="I242" s="81"/>
      <c r="J242" s="81"/>
      <c r="K242" s="84"/>
      <c r="L242" s="1"/>
      <c r="M242" s="39" t="s">
        <v>502</v>
      </c>
      <c r="N242" s="38">
        <f>IF(D5="Professore Ordinario",1,0)</f>
        <v>0</v>
      </c>
      <c r="O242" s="38">
        <f>IF(D5="Professore Straordinario a tempo determinato",1,0)</f>
        <v>0</v>
      </c>
      <c r="P242" s="38">
        <f>IF(D5="Professore Associato",1,0)</f>
        <v>0</v>
      </c>
      <c r="Q242" s="38">
        <f>IF(D5="Ricercatore a tempo indeterminato",1,0)</f>
        <v>0</v>
      </c>
      <c r="R242" s="38">
        <f>IF(D5="Ricercatore a tempo determinato - tipo A",1,0)</f>
        <v>0</v>
      </c>
      <c r="S242" s="38">
        <f>IF(D5="Ricercatore a tempo determinato - tipo B",1,0)</f>
        <v>0</v>
      </c>
      <c r="T242" s="38">
        <f>IF(D5="Assegnista di ricerca",1,0)</f>
        <v>0</v>
      </c>
      <c r="U242" s="38">
        <f>IF(D5="Professore a contratto",1,0)</f>
        <v>0</v>
      </c>
      <c r="V242" s="1"/>
    </row>
    <row r="243" spans="2:22" ht="12.75" hidden="1" customHeight="1" x14ac:dyDescent="0.3">
      <c r="B243" s="1"/>
      <c r="C243" s="6" t="s">
        <v>136</v>
      </c>
      <c r="D243" s="1"/>
      <c r="E243" s="1"/>
      <c r="F243" s="1"/>
      <c r="G243" s="1"/>
      <c r="H243" s="1"/>
      <c r="I243" s="81"/>
      <c r="J243" s="81"/>
      <c r="K243" s="84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2:22" ht="12.75" hidden="1" customHeight="1" x14ac:dyDescent="0.3">
      <c r="B244" s="1"/>
      <c r="C244" s="6" t="s">
        <v>137</v>
      </c>
      <c r="D244" s="1"/>
      <c r="E244" s="1"/>
      <c r="F244" s="1"/>
      <c r="G244" s="1"/>
      <c r="H244" s="1"/>
      <c r="I244" s="81"/>
      <c r="J244" s="81"/>
      <c r="K244" s="84"/>
      <c r="L244" s="1"/>
      <c r="M244" s="67" t="s">
        <v>536</v>
      </c>
      <c r="N244" s="60" t="s">
        <v>379</v>
      </c>
      <c r="O244" s="60" t="s">
        <v>380</v>
      </c>
      <c r="P244" s="1"/>
      <c r="Q244" s="1"/>
      <c r="R244" s="1"/>
      <c r="S244" s="1"/>
      <c r="T244" s="1"/>
      <c r="U244" s="1"/>
      <c r="V244" s="1"/>
    </row>
    <row r="245" spans="2:22" ht="12.75" hidden="1" customHeight="1" x14ac:dyDescent="0.3">
      <c r="B245" s="1"/>
      <c r="C245" s="6" t="s">
        <v>138</v>
      </c>
      <c r="D245" s="1"/>
      <c r="E245" s="1"/>
      <c r="F245" s="1"/>
      <c r="G245" s="1"/>
      <c r="H245" s="1"/>
      <c r="I245" s="81"/>
      <c r="J245" s="81"/>
      <c r="K245" s="84"/>
      <c r="L245" s="1"/>
      <c r="M245" s="68"/>
      <c r="N245" s="65"/>
      <c r="O245" s="65"/>
      <c r="P245" s="1"/>
      <c r="Q245" s="1"/>
      <c r="R245" s="1"/>
      <c r="S245" s="1"/>
      <c r="T245" s="1"/>
      <c r="U245" s="1"/>
      <c r="V245" s="1"/>
    </row>
    <row r="246" spans="2:22" ht="12.75" hidden="1" customHeight="1" x14ac:dyDescent="0.3">
      <c r="B246" s="1"/>
      <c r="C246" s="6" t="s">
        <v>139</v>
      </c>
      <c r="D246" s="1"/>
      <c r="E246" s="1"/>
      <c r="F246" s="1"/>
      <c r="G246" s="1"/>
      <c r="H246" s="1"/>
      <c r="I246" s="82"/>
      <c r="J246" s="82"/>
      <c r="K246" s="85"/>
      <c r="L246" s="1"/>
      <c r="M246" s="69"/>
      <c r="N246" s="66"/>
      <c r="O246" s="66"/>
      <c r="P246" s="1"/>
      <c r="Q246" s="1"/>
      <c r="R246" s="1"/>
      <c r="S246" s="1"/>
      <c r="T246" s="1"/>
      <c r="U246" s="1"/>
      <c r="V246" s="1"/>
    </row>
    <row r="247" spans="2:22" ht="12.75" hidden="1" customHeight="1" x14ac:dyDescent="0.3">
      <c r="B247" s="1"/>
      <c r="C247" s="6" t="s">
        <v>140</v>
      </c>
      <c r="D247" s="1"/>
      <c r="E247" s="1"/>
      <c r="F247" s="1"/>
      <c r="G247" s="1"/>
      <c r="H247" s="1"/>
      <c r="I247" s="1"/>
      <c r="J247" s="1"/>
      <c r="K247" s="1"/>
      <c r="L247" s="1"/>
      <c r="M247" s="39" t="s">
        <v>502</v>
      </c>
      <c r="N247" s="38">
        <f>IF(D10="Settore bibliometrico",1,0)</f>
        <v>0</v>
      </c>
      <c r="O247" s="38">
        <f>IF(D10="Settore non bibliometrico",1,0)</f>
        <v>0</v>
      </c>
      <c r="P247" s="1"/>
      <c r="Q247" s="1"/>
      <c r="R247" s="1"/>
      <c r="S247" s="1"/>
      <c r="T247" s="1"/>
      <c r="U247" s="1"/>
      <c r="V247" s="1"/>
    </row>
    <row r="248" spans="2:22" ht="12.75" hidden="1" customHeight="1" x14ac:dyDescent="0.35">
      <c r="B248" s="1"/>
      <c r="C248" s="6" t="s">
        <v>141</v>
      </c>
      <c r="D248" s="1"/>
      <c r="E248" s="1"/>
      <c r="F248" s="1"/>
      <c r="G248" s="1"/>
      <c r="H248" s="1"/>
      <c r="L248" s="1"/>
      <c r="M248" s="7"/>
      <c r="N248" s="1"/>
      <c r="O248" s="1"/>
      <c r="P248" s="1"/>
      <c r="Q248" s="1"/>
      <c r="R248" s="1"/>
      <c r="S248" s="1"/>
      <c r="T248" s="1"/>
      <c r="U248" s="1"/>
      <c r="V248" s="1"/>
    </row>
    <row r="249" spans="2:22" ht="12.75" hidden="1" customHeight="1" x14ac:dyDescent="0.35">
      <c r="B249" s="1"/>
      <c r="C249" s="6" t="s">
        <v>142</v>
      </c>
      <c r="D249" s="1"/>
      <c r="E249" s="1"/>
      <c r="F249" s="1"/>
      <c r="G249" s="1"/>
      <c r="H249" s="1"/>
      <c r="L249" s="1"/>
      <c r="M249" s="7"/>
      <c r="N249" s="1"/>
      <c r="O249" s="1"/>
      <c r="P249" s="1"/>
      <c r="Q249" s="1"/>
      <c r="R249" s="1"/>
      <c r="S249" s="1"/>
      <c r="T249" s="1"/>
      <c r="U249" s="1"/>
      <c r="V249" s="1"/>
    </row>
    <row r="250" spans="2:22" ht="12.75" hidden="1" customHeight="1" x14ac:dyDescent="0.35">
      <c r="B250" s="1"/>
      <c r="C250" s="6" t="s">
        <v>143</v>
      </c>
      <c r="D250" s="1"/>
      <c r="E250" s="1"/>
      <c r="F250" s="1"/>
      <c r="G250" s="1"/>
      <c r="H250" s="1"/>
      <c r="L250" s="1"/>
      <c r="M250" s="7"/>
      <c r="N250" s="1"/>
      <c r="O250" s="1"/>
      <c r="P250" s="1"/>
      <c r="Q250" s="1"/>
      <c r="R250" s="1"/>
      <c r="S250" s="1"/>
      <c r="T250" s="1"/>
      <c r="U250" s="1"/>
      <c r="V250" s="1"/>
    </row>
    <row r="251" spans="2:22" ht="12.75" hidden="1" customHeight="1" x14ac:dyDescent="0.35">
      <c r="B251" s="1"/>
      <c r="C251" s="6" t="s">
        <v>144</v>
      </c>
      <c r="D251" s="1"/>
      <c r="E251" s="1"/>
      <c r="F251" s="1"/>
      <c r="G251" s="1"/>
      <c r="H251" s="1"/>
      <c r="L251" s="1"/>
      <c r="M251" s="7"/>
      <c r="N251" s="1"/>
      <c r="O251" s="1"/>
      <c r="P251" s="1"/>
      <c r="Q251" s="1"/>
      <c r="R251" s="1"/>
      <c r="S251" s="1"/>
      <c r="T251" s="1"/>
      <c r="U251" s="1"/>
      <c r="V251" s="1"/>
    </row>
    <row r="252" spans="2:22" ht="12.75" hidden="1" customHeight="1" x14ac:dyDescent="0.35">
      <c r="B252" s="1"/>
      <c r="C252" s="6" t="s">
        <v>145</v>
      </c>
      <c r="D252" s="1"/>
      <c r="E252" s="1"/>
      <c r="F252" s="1"/>
      <c r="G252" s="1"/>
      <c r="H252" s="1"/>
      <c r="L252" s="1"/>
      <c r="M252" s="7"/>
      <c r="N252" s="1"/>
      <c r="O252" s="1"/>
      <c r="P252" s="1"/>
      <c r="Q252" s="1"/>
      <c r="R252" s="1"/>
      <c r="S252" s="1"/>
      <c r="T252" s="1"/>
      <c r="U252" s="1"/>
      <c r="V252" s="1"/>
    </row>
    <row r="253" spans="2:22" ht="12.75" hidden="1" customHeight="1" x14ac:dyDescent="0.35">
      <c r="B253" s="1"/>
      <c r="C253" s="6" t="s">
        <v>146</v>
      </c>
      <c r="D253" s="1"/>
      <c r="E253" s="1"/>
      <c r="F253" s="1"/>
      <c r="G253" s="1"/>
      <c r="H253" s="1"/>
      <c r="L253" s="1"/>
      <c r="M253" s="7"/>
      <c r="N253" s="1"/>
      <c r="O253" s="1"/>
      <c r="P253" s="1"/>
      <c r="Q253" s="1"/>
      <c r="R253" s="1"/>
      <c r="S253" s="1"/>
      <c r="T253" s="1"/>
      <c r="U253" s="1"/>
      <c r="V253" s="1"/>
    </row>
    <row r="254" spans="2:22" ht="12.75" hidden="1" customHeight="1" x14ac:dyDescent="0.3">
      <c r="B254" s="1"/>
      <c r="C254" s="6" t="s">
        <v>147</v>
      </c>
      <c r="D254" s="1"/>
      <c r="E254" s="1"/>
      <c r="F254" s="1"/>
      <c r="G254" s="1"/>
      <c r="H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2:22" ht="12.75" hidden="1" customHeight="1" x14ac:dyDescent="0.3">
      <c r="B255" s="1"/>
      <c r="C255" s="6" t="s">
        <v>148</v>
      </c>
      <c r="D255" s="1"/>
      <c r="E255" s="1"/>
      <c r="F255" s="1"/>
      <c r="G255" s="1"/>
      <c r="H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2:22" ht="12.75" hidden="1" customHeight="1" x14ac:dyDescent="0.3">
      <c r="B256" s="1"/>
      <c r="C256" s="6" t="s">
        <v>149</v>
      </c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2:22" ht="12.75" hidden="1" customHeight="1" x14ac:dyDescent="0.3">
      <c r="B257" s="1"/>
      <c r="C257" s="6" t="s">
        <v>150</v>
      </c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2:22" ht="12.75" hidden="1" customHeight="1" x14ac:dyDescent="0.3">
      <c r="B258" s="1"/>
      <c r="C258" s="6" t="s">
        <v>151</v>
      </c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2:22" ht="12.75" hidden="1" customHeight="1" x14ac:dyDescent="0.3">
      <c r="B259" s="1"/>
      <c r="C259" s="6" t="s">
        <v>152</v>
      </c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2:22" ht="12.75" hidden="1" customHeight="1" x14ac:dyDescent="0.3">
      <c r="B260" s="1"/>
      <c r="C260" s="6" t="s">
        <v>153</v>
      </c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2:22" ht="12.75" hidden="1" customHeight="1" x14ac:dyDescent="0.3">
      <c r="B261" s="1"/>
      <c r="C261" s="6" t="s">
        <v>154</v>
      </c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2:22" ht="12.75" hidden="1" customHeight="1" x14ac:dyDescent="0.3">
      <c r="B262" s="1"/>
      <c r="C262" s="6" t="s">
        <v>155</v>
      </c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2:22" ht="12.75" hidden="1" customHeight="1" x14ac:dyDescent="0.3">
      <c r="B263" s="1"/>
      <c r="C263" s="6" t="s">
        <v>156</v>
      </c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2:22" ht="12.75" hidden="1" customHeight="1" x14ac:dyDescent="0.3">
      <c r="B264" s="1"/>
      <c r="C264" s="6" t="s">
        <v>157</v>
      </c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2:22" ht="12.75" hidden="1" customHeight="1" x14ac:dyDescent="0.3">
      <c r="B265" s="1"/>
      <c r="C265" s="6" t="s">
        <v>158</v>
      </c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2:22" ht="12.75" hidden="1" customHeight="1" x14ac:dyDescent="0.3">
      <c r="B266" s="1"/>
      <c r="C266" s="6" t="s">
        <v>159</v>
      </c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2:22" ht="12.75" hidden="1" customHeight="1" x14ac:dyDescent="0.3">
      <c r="B267" s="1"/>
      <c r="C267" s="6" t="s">
        <v>160</v>
      </c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2:22" ht="12.75" hidden="1" customHeight="1" x14ac:dyDescent="0.3">
      <c r="B268" s="1"/>
      <c r="C268" s="6" t="s">
        <v>161</v>
      </c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2:22" ht="12.75" hidden="1" customHeight="1" x14ac:dyDescent="0.3">
      <c r="B269" s="1"/>
      <c r="C269" s="6" t="s">
        <v>162</v>
      </c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2:22" ht="12.75" hidden="1" customHeight="1" x14ac:dyDescent="0.3">
      <c r="B270" s="1"/>
      <c r="C270" s="6" t="s">
        <v>163</v>
      </c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2:22" ht="12.75" hidden="1" customHeight="1" x14ac:dyDescent="0.3">
      <c r="B271" s="1"/>
      <c r="C271" s="6" t="s">
        <v>164</v>
      </c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2:22" ht="12.75" hidden="1" customHeight="1" x14ac:dyDescent="0.3">
      <c r="B272" s="1"/>
      <c r="C272" s="6" t="s">
        <v>165</v>
      </c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2:22" ht="12.75" hidden="1" customHeight="1" x14ac:dyDescent="0.3">
      <c r="B273" s="1"/>
      <c r="C273" s="6" t="s">
        <v>166</v>
      </c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2:22" ht="12.75" hidden="1" customHeight="1" x14ac:dyDescent="0.3">
      <c r="B274" s="1"/>
      <c r="C274" s="6" t="s">
        <v>167</v>
      </c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2:22" ht="12.75" hidden="1" customHeight="1" x14ac:dyDescent="0.3">
      <c r="B275" s="1"/>
      <c r="C275" s="6" t="s">
        <v>168</v>
      </c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2:22" ht="12.75" hidden="1" customHeight="1" x14ac:dyDescent="0.3">
      <c r="B276" s="1"/>
      <c r="C276" s="6" t="s">
        <v>169</v>
      </c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2:22" ht="12.75" hidden="1" customHeight="1" x14ac:dyDescent="0.3">
      <c r="B277" s="1"/>
      <c r="C277" s="6" t="s">
        <v>170</v>
      </c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2:22" ht="12.75" hidden="1" customHeight="1" x14ac:dyDescent="0.3">
      <c r="B278" s="1"/>
      <c r="C278" s="6" t="s">
        <v>171</v>
      </c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2:22" ht="12.75" hidden="1" customHeight="1" x14ac:dyDescent="0.3">
      <c r="B279" s="1"/>
      <c r="C279" s="6" t="s">
        <v>172</v>
      </c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2:22" ht="12.75" hidden="1" customHeight="1" x14ac:dyDescent="0.3">
      <c r="B280" s="1"/>
      <c r="C280" s="6" t="s">
        <v>173</v>
      </c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2:22" ht="12.75" hidden="1" customHeight="1" x14ac:dyDescent="0.3">
      <c r="B281" s="1"/>
      <c r="C281" s="6" t="s">
        <v>174</v>
      </c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2:22" ht="12.75" hidden="1" customHeight="1" x14ac:dyDescent="0.3">
      <c r="B282" s="1"/>
      <c r="C282" s="6" t="s">
        <v>175</v>
      </c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2:22" ht="12.75" hidden="1" customHeight="1" x14ac:dyDescent="0.3">
      <c r="B283" s="1"/>
      <c r="C283" s="6" t="s">
        <v>176</v>
      </c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2:22" ht="12.75" hidden="1" customHeight="1" x14ac:dyDescent="0.3">
      <c r="B284" s="1"/>
      <c r="C284" s="6" t="s">
        <v>177</v>
      </c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2:22" ht="12.75" hidden="1" customHeight="1" x14ac:dyDescent="0.3">
      <c r="B285" s="1"/>
      <c r="C285" s="6" t="s">
        <v>178</v>
      </c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2:22" ht="12.75" hidden="1" customHeight="1" x14ac:dyDescent="0.3">
      <c r="B286" s="1"/>
      <c r="C286" s="6" t="s">
        <v>179</v>
      </c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2:22" ht="12.75" hidden="1" customHeight="1" x14ac:dyDescent="0.3">
      <c r="B287" s="1"/>
      <c r="C287" s="6" t="s">
        <v>180</v>
      </c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2:22" ht="12.75" hidden="1" customHeight="1" x14ac:dyDescent="0.3">
      <c r="B288" s="1"/>
      <c r="C288" s="6" t="s">
        <v>181</v>
      </c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2:22" ht="12.75" hidden="1" customHeight="1" x14ac:dyDescent="0.3">
      <c r="B289" s="1"/>
      <c r="C289" s="6" t="s">
        <v>182</v>
      </c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2:22" ht="12.75" hidden="1" customHeight="1" x14ac:dyDescent="0.3">
      <c r="B290" s="1"/>
      <c r="C290" s="6" t="s">
        <v>183</v>
      </c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2:22" ht="12.75" hidden="1" customHeight="1" x14ac:dyDescent="0.3">
      <c r="B291" s="1"/>
      <c r="C291" s="6" t="s">
        <v>184</v>
      </c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2:22" ht="12.75" hidden="1" customHeight="1" x14ac:dyDescent="0.3">
      <c r="B292" s="1"/>
      <c r="C292" s="6" t="s">
        <v>185</v>
      </c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2:22" ht="12.75" hidden="1" customHeight="1" x14ac:dyDescent="0.3">
      <c r="B293" s="1"/>
      <c r="C293" s="6" t="s">
        <v>186</v>
      </c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2:22" ht="12.75" hidden="1" customHeight="1" x14ac:dyDescent="0.3">
      <c r="B294" s="1"/>
      <c r="C294" s="6" t="s">
        <v>187</v>
      </c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2:22" ht="12.75" hidden="1" customHeight="1" x14ac:dyDescent="0.3">
      <c r="B295" s="1"/>
      <c r="C295" s="6" t="s">
        <v>188</v>
      </c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2:22" ht="12.75" hidden="1" customHeight="1" x14ac:dyDescent="0.3">
      <c r="B296" s="1"/>
      <c r="C296" s="6" t="s">
        <v>189</v>
      </c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2:22" ht="12.75" hidden="1" customHeight="1" x14ac:dyDescent="0.3">
      <c r="B297" s="1"/>
      <c r="C297" s="6" t="s">
        <v>190</v>
      </c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2:22" ht="12.75" hidden="1" customHeight="1" x14ac:dyDescent="0.3">
      <c r="B298" s="1"/>
      <c r="C298" s="6" t="s">
        <v>191</v>
      </c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2:22" ht="12.75" hidden="1" customHeight="1" x14ac:dyDescent="0.3">
      <c r="B299" s="1"/>
      <c r="C299" s="6" t="s">
        <v>192</v>
      </c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2:22" ht="12.75" hidden="1" customHeight="1" x14ac:dyDescent="0.3">
      <c r="B300" s="1"/>
      <c r="C300" s="6" t="s">
        <v>193</v>
      </c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2:22" ht="12.75" hidden="1" customHeight="1" x14ac:dyDescent="0.3">
      <c r="B301" s="1"/>
      <c r="C301" s="6" t="s">
        <v>194</v>
      </c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2:22" ht="12.75" hidden="1" customHeight="1" x14ac:dyDescent="0.3">
      <c r="B302" s="1"/>
      <c r="C302" s="6" t="s">
        <v>195</v>
      </c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2:22" ht="12.75" hidden="1" customHeight="1" x14ac:dyDescent="0.3">
      <c r="B303" s="1"/>
      <c r="C303" s="6" t="s">
        <v>196</v>
      </c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2:22" ht="12.75" hidden="1" customHeight="1" x14ac:dyDescent="0.3">
      <c r="B304" s="1"/>
      <c r="C304" s="6" t="s">
        <v>197</v>
      </c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2:22" ht="12.75" hidden="1" customHeight="1" x14ac:dyDescent="0.3">
      <c r="B305" s="1"/>
      <c r="C305" s="6" t="s">
        <v>198</v>
      </c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2:22" ht="12.75" hidden="1" customHeight="1" x14ac:dyDescent="0.3">
      <c r="B306" s="1"/>
      <c r="C306" s="6" t="s">
        <v>199</v>
      </c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2:22" ht="12.75" hidden="1" customHeight="1" x14ac:dyDescent="0.3">
      <c r="B307" s="1"/>
      <c r="C307" s="6" t="s">
        <v>200</v>
      </c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2:22" ht="12.75" hidden="1" customHeight="1" x14ac:dyDescent="0.3">
      <c r="B308" s="1"/>
      <c r="C308" s="6" t="s">
        <v>201</v>
      </c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2:22" ht="12.75" hidden="1" customHeight="1" x14ac:dyDescent="0.3">
      <c r="B309" s="1"/>
      <c r="C309" s="6" t="s">
        <v>202</v>
      </c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2:22" ht="12.75" hidden="1" customHeight="1" x14ac:dyDescent="0.3">
      <c r="B310" s="1"/>
      <c r="C310" s="6" t="s">
        <v>203</v>
      </c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2:22" ht="12.75" hidden="1" customHeight="1" x14ac:dyDescent="0.3">
      <c r="B311" s="1"/>
      <c r="C311" s="6" t="s">
        <v>204</v>
      </c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2:22" ht="12.75" hidden="1" customHeight="1" x14ac:dyDescent="0.3">
      <c r="B312" s="1"/>
      <c r="C312" s="6" t="s">
        <v>205</v>
      </c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2:22" ht="12.75" hidden="1" customHeight="1" x14ac:dyDescent="0.3">
      <c r="B313" s="1"/>
      <c r="C313" s="6" t="s">
        <v>206</v>
      </c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2:22" ht="12.75" hidden="1" customHeight="1" x14ac:dyDescent="0.3">
      <c r="B314" s="1"/>
      <c r="C314" s="6" t="s">
        <v>207</v>
      </c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2:22" ht="12.75" hidden="1" customHeight="1" x14ac:dyDescent="0.3">
      <c r="B315" s="1"/>
      <c r="C315" s="6" t="s">
        <v>208</v>
      </c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2:22" ht="12.75" hidden="1" customHeight="1" x14ac:dyDescent="0.3">
      <c r="B316" s="1"/>
      <c r="C316" s="6" t="s">
        <v>209</v>
      </c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2:22" ht="12.75" hidden="1" customHeight="1" x14ac:dyDescent="0.3">
      <c r="B317" s="1"/>
      <c r="C317" s="6" t="s">
        <v>210</v>
      </c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2:22" ht="12.75" hidden="1" customHeight="1" x14ac:dyDescent="0.3">
      <c r="B318" s="1"/>
      <c r="C318" s="6" t="s">
        <v>211</v>
      </c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2:22" ht="12.75" hidden="1" customHeight="1" x14ac:dyDescent="0.3">
      <c r="B319" s="1"/>
      <c r="C319" s="6" t="s">
        <v>212</v>
      </c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2:22" ht="12.75" hidden="1" customHeight="1" x14ac:dyDescent="0.3">
      <c r="B320" s="1"/>
      <c r="C320" s="6" t="s">
        <v>213</v>
      </c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2:22" ht="12.75" hidden="1" customHeight="1" x14ac:dyDescent="0.3">
      <c r="B321" s="1"/>
      <c r="C321" s="6" t="s">
        <v>214</v>
      </c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2:22" ht="12.75" hidden="1" customHeight="1" x14ac:dyDescent="0.3">
      <c r="B322" s="1"/>
      <c r="C322" s="6" t="s">
        <v>215</v>
      </c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2:22" ht="12.75" hidden="1" customHeight="1" x14ac:dyDescent="0.3">
      <c r="B323" s="1"/>
      <c r="C323" s="6" t="s">
        <v>216</v>
      </c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2:22" ht="12.75" hidden="1" customHeight="1" x14ac:dyDescent="0.3">
      <c r="B324" s="1"/>
      <c r="C324" s="6" t="s">
        <v>217</v>
      </c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2:22" ht="12.75" hidden="1" customHeight="1" x14ac:dyDescent="0.3">
      <c r="B325" s="1"/>
      <c r="C325" s="6" t="s">
        <v>218</v>
      </c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2:22" ht="12.75" hidden="1" customHeight="1" x14ac:dyDescent="0.3">
      <c r="B326" s="1"/>
      <c r="C326" s="6" t="s">
        <v>219</v>
      </c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2:22" ht="12.75" hidden="1" customHeight="1" x14ac:dyDescent="0.3">
      <c r="B327" s="1"/>
      <c r="C327" s="6" t="s">
        <v>220</v>
      </c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2:22" ht="12.75" hidden="1" customHeight="1" x14ac:dyDescent="0.3">
      <c r="B328" s="1"/>
      <c r="C328" s="6" t="s">
        <v>221</v>
      </c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2:22" ht="12.75" hidden="1" customHeight="1" x14ac:dyDescent="0.3">
      <c r="B329" s="1"/>
      <c r="C329" s="6" t="s">
        <v>222</v>
      </c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2:22" ht="12.75" hidden="1" customHeight="1" x14ac:dyDescent="0.3">
      <c r="B330" s="1"/>
      <c r="C330" s="6" t="s">
        <v>223</v>
      </c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2:22" ht="12.75" hidden="1" customHeight="1" x14ac:dyDescent="0.3">
      <c r="B331" s="1"/>
      <c r="C331" s="6" t="s">
        <v>224</v>
      </c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2:22" ht="12.75" hidden="1" customHeight="1" x14ac:dyDescent="0.3">
      <c r="B332" s="1"/>
      <c r="C332" s="6" t="s">
        <v>225</v>
      </c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2:22" ht="12.75" hidden="1" customHeight="1" x14ac:dyDescent="0.3">
      <c r="B333" s="1"/>
      <c r="C333" s="6" t="s">
        <v>226</v>
      </c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2:22" ht="12.75" hidden="1" customHeight="1" x14ac:dyDescent="0.3">
      <c r="B334" s="1"/>
      <c r="C334" s="6" t="s">
        <v>227</v>
      </c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2:22" ht="12.75" hidden="1" customHeight="1" x14ac:dyDescent="0.3">
      <c r="B335" s="1"/>
      <c r="C335" s="6" t="s">
        <v>228</v>
      </c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2:22" ht="12.75" hidden="1" customHeight="1" x14ac:dyDescent="0.3">
      <c r="B336" s="1"/>
      <c r="C336" s="6" t="s">
        <v>229</v>
      </c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2:22" ht="12.75" hidden="1" customHeight="1" x14ac:dyDescent="0.3">
      <c r="B337" s="1"/>
      <c r="C337" s="6" t="s">
        <v>230</v>
      </c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2:22" ht="12.75" hidden="1" customHeight="1" x14ac:dyDescent="0.3">
      <c r="B338" s="1"/>
      <c r="C338" s="6" t="s">
        <v>231</v>
      </c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2:22" ht="12.75" hidden="1" customHeight="1" x14ac:dyDescent="0.3">
      <c r="B339" s="1"/>
      <c r="C339" s="6" t="s">
        <v>232</v>
      </c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2:22" ht="12.75" hidden="1" customHeight="1" x14ac:dyDescent="0.3">
      <c r="B340" s="1"/>
      <c r="C340" s="6" t="s">
        <v>233</v>
      </c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2:22" ht="12.75" hidden="1" customHeight="1" x14ac:dyDescent="0.3">
      <c r="B341" s="1"/>
      <c r="C341" s="6" t="s">
        <v>234</v>
      </c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2:22" ht="12.75" hidden="1" customHeight="1" x14ac:dyDescent="0.3">
      <c r="B342" s="1"/>
      <c r="C342" s="6" t="s">
        <v>235</v>
      </c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2:22" ht="12.75" hidden="1" customHeight="1" x14ac:dyDescent="0.3">
      <c r="B343" s="1"/>
      <c r="C343" s="6" t="s">
        <v>236</v>
      </c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2:22" ht="12.75" hidden="1" customHeight="1" x14ac:dyDescent="0.3">
      <c r="B344" s="1"/>
      <c r="C344" s="6" t="s">
        <v>237</v>
      </c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2:22" ht="12.75" hidden="1" customHeight="1" x14ac:dyDescent="0.3">
      <c r="B345" s="1"/>
      <c r="C345" s="6" t="s">
        <v>238</v>
      </c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2:22" ht="12.75" hidden="1" customHeight="1" x14ac:dyDescent="0.3">
      <c r="B346" s="1"/>
      <c r="C346" s="6" t="s">
        <v>239</v>
      </c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2:22" ht="12.75" hidden="1" customHeight="1" x14ac:dyDescent="0.3">
      <c r="B347" s="1"/>
      <c r="C347" s="6" t="s">
        <v>240</v>
      </c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2:22" ht="12.75" hidden="1" customHeight="1" x14ac:dyDescent="0.3">
      <c r="B348" s="1"/>
      <c r="C348" s="6" t="s">
        <v>241</v>
      </c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2:22" ht="12.75" hidden="1" customHeight="1" x14ac:dyDescent="0.3">
      <c r="B349" s="1"/>
      <c r="C349" s="6" t="s">
        <v>242</v>
      </c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2:22" ht="12.75" hidden="1" customHeight="1" x14ac:dyDescent="0.3">
      <c r="B350" s="1"/>
      <c r="C350" s="6" t="s">
        <v>243</v>
      </c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2:22" ht="12.75" hidden="1" customHeight="1" x14ac:dyDescent="0.3">
      <c r="B351" s="1"/>
      <c r="C351" s="6" t="s">
        <v>244</v>
      </c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2:22" ht="12.75" hidden="1" customHeight="1" x14ac:dyDescent="0.3">
      <c r="B352" s="1"/>
      <c r="C352" s="6" t="s">
        <v>245</v>
      </c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2:22" ht="12.75" hidden="1" customHeight="1" x14ac:dyDescent="0.3">
      <c r="B353" s="1"/>
      <c r="C353" s="6" t="s">
        <v>246</v>
      </c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2:22" ht="12.75" hidden="1" customHeight="1" x14ac:dyDescent="0.3">
      <c r="B354" s="1"/>
      <c r="C354" s="6" t="s">
        <v>247</v>
      </c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2:22" ht="12.75" hidden="1" customHeight="1" x14ac:dyDescent="0.3">
      <c r="B355" s="1"/>
      <c r="C355" s="6" t="s">
        <v>248</v>
      </c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2:22" ht="12.75" hidden="1" customHeight="1" x14ac:dyDescent="0.3">
      <c r="B356" s="1"/>
      <c r="C356" s="6" t="s">
        <v>249</v>
      </c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2:22" ht="12.75" hidden="1" customHeight="1" x14ac:dyDescent="0.3">
      <c r="B357" s="1"/>
      <c r="C357" s="6" t="s">
        <v>250</v>
      </c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2:22" ht="12.75" hidden="1" customHeight="1" x14ac:dyDescent="0.3">
      <c r="B358" s="1"/>
      <c r="C358" s="6" t="s">
        <v>251</v>
      </c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2:22" ht="12.75" hidden="1" customHeight="1" x14ac:dyDescent="0.3">
      <c r="B359" s="1"/>
      <c r="C359" s="6" t="s">
        <v>252</v>
      </c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2:22" ht="12.75" hidden="1" customHeight="1" x14ac:dyDescent="0.3">
      <c r="B360" s="1"/>
      <c r="C360" s="6" t="s">
        <v>253</v>
      </c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2:22" ht="12.75" hidden="1" customHeight="1" x14ac:dyDescent="0.3">
      <c r="B361" s="1"/>
      <c r="C361" s="6" t="s">
        <v>254</v>
      </c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2:22" ht="12.75" hidden="1" customHeight="1" x14ac:dyDescent="0.3">
      <c r="B362" s="1"/>
      <c r="C362" s="6" t="s">
        <v>255</v>
      </c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2:22" ht="12.75" hidden="1" customHeight="1" x14ac:dyDescent="0.3">
      <c r="B363" s="1"/>
      <c r="C363" s="6" t="s">
        <v>256</v>
      </c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2:22" ht="12.75" hidden="1" customHeight="1" x14ac:dyDescent="0.3">
      <c r="B364" s="1"/>
      <c r="C364" s="6" t="s">
        <v>257</v>
      </c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2:22" ht="12.75" hidden="1" customHeight="1" x14ac:dyDescent="0.3">
      <c r="B365" s="1"/>
      <c r="C365" s="6" t="s">
        <v>258</v>
      </c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2:22" ht="12.75" hidden="1" customHeight="1" x14ac:dyDescent="0.3">
      <c r="B366" s="1"/>
      <c r="C366" s="6" t="s">
        <v>259</v>
      </c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2:22" ht="12.75" hidden="1" customHeight="1" x14ac:dyDescent="0.3">
      <c r="B367" s="1"/>
      <c r="C367" s="6" t="s">
        <v>260</v>
      </c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2:22" ht="12.75" hidden="1" customHeight="1" x14ac:dyDescent="0.3">
      <c r="B368" s="1"/>
      <c r="C368" s="6" t="s">
        <v>261</v>
      </c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2:22" ht="12.75" hidden="1" customHeight="1" x14ac:dyDescent="0.3">
      <c r="B369" s="1"/>
      <c r="C369" s="6" t="s">
        <v>262</v>
      </c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2:22" ht="12.75" hidden="1" customHeight="1" x14ac:dyDescent="0.3">
      <c r="B370" s="1"/>
      <c r="C370" s="6" t="s">
        <v>263</v>
      </c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2:22" ht="12.75" hidden="1" customHeight="1" x14ac:dyDescent="0.3">
      <c r="B371" s="1"/>
      <c r="C371" s="6" t="s">
        <v>264</v>
      </c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2:22" ht="12.75" hidden="1" customHeight="1" x14ac:dyDescent="0.3">
      <c r="B372" s="1"/>
      <c r="C372" s="6" t="s">
        <v>265</v>
      </c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2:22" ht="12.75" hidden="1" customHeight="1" x14ac:dyDescent="0.3">
      <c r="B373" s="1"/>
      <c r="C373" s="6" t="s">
        <v>266</v>
      </c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2:22" ht="12.75" hidden="1" customHeight="1" x14ac:dyDescent="0.3">
      <c r="B374" s="1"/>
      <c r="C374" s="6" t="s">
        <v>267</v>
      </c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2:22" ht="12.75" hidden="1" customHeight="1" x14ac:dyDescent="0.3">
      <c r="B375" s="1"/>
      <c r="C375" s="6" t="s">
        <v>268</v>
      </c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2:22" ht="12.75" hidden="1" customHeight="1" x14ac:dyDescent="0.3">
      <c r="B376" s="1"/>
      <c r="C376" s="6" t="s">
        <v>269</v>
      </c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2:22" ht="12.75" hidden="1" customHeight="1" x14ac:dyDescent="0.3">
      <c r="B377" s="1"/>
      <c r="C377" s="6" t="s">
        <v>270</v>
      </c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2:22" ht="12.75" hidden="1" customHeight="1" x14ac:dyDescent="0.3">
      <c r="B378" s="1"/>
      <c r="C378" s="6" t="s">
        <v>271</v>
      </c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2:22" ht="12.75" hidden="1" customHeight="1" x14ac:dyDescent="0.3">
      <c r="B379" s="1"/>
      <c r="C379" s="6" t="s">
        <v>272</v>
      </c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2:22" ht="12.75" hidden="1" customHeight="1" x14ac:dyDescent="0.3">
      <c r="B380" s="1"/>
      <c r="C380" s="6" t="s">
        <v>273</v>
      </c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2:22" ht="12.75" hidden="1" customHeight="1" x14ac:dyDescent="0.3">
      <c r="B381" s="1"/>
      <c r="C381" s="6" t="s">
        <v>274</v>
      </c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2:22" ht="12.75" hidden="1" customHeight="1" x14ac:dyDescent="0.3">
      <c r="B382" s="1"/>
      <c r="C382" s="6" t="s">
        <v>275</v>
      </c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2:22" ht="12.75" hidden="1" customHeight="1" x14ac:dyDescent="0.3">
      <c r="B383" s="1"/>
      <c r="C383" s="6" t="s">
        <v>276</v>
      </c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2:22" ht="12.75" hidden="1" customHeight="1" x14ac:dyDescent="0.3">
      <c r="B384" s="1"/>
      <c r="C384" s="6" t="s">
        <v>277</v>
      </c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2:22" ht="12.75" hidden="1" customHeight="1" x14ac:dyDescent="0.3">
      <c r="B385" s="1"/>
      <c r="C385" s="6" t="s">
        <v>278</v>
      </c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2:22" ht="12.75" hidden="1" customHeight="1" x14ac:dyDescent="0.3">
      <c r="B386" s="1"/>
      <c r="C386" s="6" t="s">
        <v>279</v>
      </c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2:22" ht="12.75" hidden="1" customHeight="1" x14ac:dyDescent="0.3">
      <c r="B387" s="1"/>
      <c r="C387" s="6" t="s">
        <v>280</v>
      </c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2:22" ht="12.75" hidden="1" customHeight="1" x14ac:dyDescent="0.3">
      <c r="B388" s="1"/>
      <c r="C388" s="6" t="s">
        <v>281</v>
      </c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2:22" ht="12.75" hidden="1" customHeight="1" x14ac:dyDescent="0.3">
      <c r="B389" s="1"/>
      <c r="C389" s="6" t="s">
        <v>282</v>
      </c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2:22" ht="12.75" hidden="1" customHeight="1" x14ac:dyDescent="0.3">
      <c r="B390" s="1"/>
      <c r="C390" s="6" t="s">
        <v>283</v>
      </c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2:22" ht="12.75" hidden="1" customHeight="1" x14ac:dyDescent="0.3">
      <c r="B391" s="1"/>
      <c r="C391" s="6" t="s">
        <v>284</v>
      </c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2:22" ht="12.75" hidden="1" customHeight="1" x14ac:dyDescent="0.3">
      <c r="B392" s="1"/>
      <c r="C392" s="6" t="s">
        <v>285</v>
      </c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2:22" ht="12.75" hidden="1" customHeight="1" x14ac:dyDescent="0.3">
      <c r="B393" s="1"/>
      <c r="C393" s="6" t="s">
        <v>286</v>
      </c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2:22" ht="12.75" hidden="1" customHeight="1" x14ac:dyDescent="0.3">
      <c r="B394" s="1"/>
      <c r="C394" s="6" t="s">
        <v>287</v>
      </c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2:22" ht="12.75" hidden="1" customHeight="1" x14ac:dyDescent="0.3">
      <c r="B395" s="1"/>
      <c r="C395" s="6" t="s">
        <v>288</v>
      </c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2:22" ht="12.75" hidden="1" customHeight="1" x14ac:dyDescent="0.3">
      <c r="B396" s="1"/>
      <c r="C396" s="6" t="s">
        <v>289</v>
      </c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2:22" ht="12.75" hidden="1" customHeight="1" x14ac:dyDescent="0.3">
      <c r="B397" s="1"/>
      <c r="C397" s="6" t="s">
        <v>290</v>
      </c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2:22" ht="12.75" hidden="1" customHeight="1" x14ac:dyDescent="0.3">
      <c r="B398" s="1"/>
      <c r="C398" s="6" t="s">
        <v>291</v>
      </c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2:22" ht="12.75" hidden="1" customHeight="1" x14ac:dyDescent="0.3">
      <c r="B399" s="1"/>
      <c r="C399" s="6" t="s">
        <v>292</v>
      </c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2:22" ht="12.75" hidden="1" customHeight="1" x14ac:dyDescent="0.3">
      <c r="B400" s="1"/>
      <c r="C400" s="6" t="s">
        <v>293</v>
      </c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2:22" ht="12.75" hidden="1" customHeight="1" x14ac:dyDescent="0.3">
      <c r="B401" s="1"/>
      <c r="C401" s="6" t="s">
        <v>294</v>
      </c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2:22" ht="12.75" hidden="1" customHeight="1" x14ac:dyDescent="0.3">
      <c r="B402" s="1"/>
      <c r="C402" s="6" t="s">
        <v>295</v>
      </c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2:22" ht="12.75" hidden="1" customHeight="1" x14ac:dyDescent="0.3">
      <c r="B403" s="1"/>
      <c r="C403" s="6" t="s">
        <v>296</v>
      </c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2:22" ht="12.75" hidden="1" customHeight="1" x14ac:dyDescent="0.3">
      <c r="B404" s="1"/>
      <c r="C404" s="6" t="s">
        <v>297</v>
      </c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2:22" ht="12.75" hidden="1" customHeight="1" x14ac:dyDescent="0.3">
      <c r="B405" s="1"/>
      <c r="C405" s="6" t="s">
        <v>298</v>
      </c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2:22" ht="12.75" hidden="1" customHeight="1" x14ac:dyDescent="0.3">
      <c r="B406" s="1"/>
      <c r="C406" s="6" t="s">
        <v>299</v>
      </c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2:22" ht="12.75" hidden="1" customHeight="1" x14ac:dyDescent="0.3">
      <c r="B407" s="1"/>
      <c r="C407" s="6" t="s">
        <v>300</v>
      </c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2:22" ht="12.75" hidden="1" customHeight="1" x14ac:dyDescent="0.3">
      <c r="B408" s="1"/>
      <c r="C408" s="6" t="s">
        <v>301</v>
      </c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2:22" ht="12.75" hidden="1" customHeight="1" x14ac:dyDescent="0.3">
      <c r="B409" s="1"/>
      <c r="C409" s="6" t="s">
        <v>302</v>
      </c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2:22" ht="12.75" hidden="1" customHeight="1" x14ac:dyDescent="0.3">
      <c r="B410" s="1"/>
      <c r="C410" s="6" t="s">
        <v>303</v>
      </c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2:22" ht="12.75" hidden="1" customHeight="1" x14ac:dyDescent="0.3">
      <c r="B411" s="1"/>
      <c r="C411" s="6" t="s">
        <v>304</v>
      </c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2:22" ht="12.75" hidden="1" customHeight="1" x14ac:dyDescent="0.3">
      <c r="B412" s="1"/>
      <c r="C412" s="6" t="s">
        <v>305</v>
      </c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2:22" ht="12.75" hidden="1" customHeight="1" x14ac:dyDescent="0.3">
      <c r="B413" s="1"/>
      <c r="C413" s="6" t="s">
        <v>306</v>
      </c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2:22" ht="12.75" hidden="1" customHeight="1" x14ac:dyDescent="0.3">
      <c r="B414" s="1"/>
      <c r="C414" s="6" t="s">
        <v>307</v>
      </c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2:22" ht="12.75" hidden="1" customHeight="1" x14ac:dyDescent="0.3">
      <c r="B415" s="1"/>
      <c r="C415" s="6" t="s">
        <v>308</v>
      </c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2:22" ht="12.75" hidden="1" customHeight="1" x14ac:dyDescent="0.3">
      <c r="B416" s="1"/>
      <c r="C416" s="6" t="s">
        <v>309</v>
      </c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2:22" ht="12.75" hidden="1" customHeight="1" x14ac:dyDescent="0.3">
      <c r="B417" s="1"/>
      <c r="C417" s="6" t="s">
        <v>310</v>
      </c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2:22" ht="12.75" hidden="1" customHeight="1" x14ac:dyDescent="0.3">
      <c r="B418" s="1"/>
      <c r="C418" s="6" t="s">
        <v>311</v>
      </c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2:22" ht="12.75" hidden="1" customHeight="1" x14ac:dyDescent="0.3">
      <c r="B419" s="1"/>
      <c r="C419" s="6" t="s">
        <v>312</v>
      </c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2:22" ht="12.75" hidden="1" customHeight="1" x14ac:dyDescent="0.3">
      <c r="B420" s="1"/>
      <c r="C420" s="6" t="s">
        <v>313</v>
      </c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2:22" ht="12.75" hidden="1" customHeight="1" x14ac:dyDescent="0.3">
      <c r="B421" s="1"/>
      <c r="C421" s="6" t="s">
        <v>314</v>
      </c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2:22" ht="12.75" hidden="1" customHeight="1" x14ac:dyDescent="0.3">
      <c r="B422" s="1"/>
      <c r="C422" s="6" t="s">
        <v>315</v>
      </c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2:22" ht="12.75" hidden="1" customHeight="1" x14ac:dyDescent="0.3">
      <c r="B423" s="1"/>
      <c r="C423" s="6" t="s">
        <v>316</v>
      </c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2:22" ht="12.75" hidden="1" customHeight="1" x14ac:dyDescent="0.3">
      <c r="B424" s="1"/>
      <c r="C424" s="6" t="s">
        <v>317</v>
      </c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2:22" ht="12.75" hidden="1" customHeight="1" x14ac:dyDescent="0.3">
      <c r="B425" s="1"/>
      <c r="C425" s="6" t="s">
        <v>318</v>
      </c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2:22" ht="12.75" hidden="1" customHeight="1" x14ac:dyDescent="0.3">
      <c r="B426" s="1"/>
      <c r="C426" s="6" t="s">
        <v>319</v>
      </c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2:22" ht="12.75" hidden="1" customHeight="1" x14ac:dyDescent="0.3">
      <c r="B427" s="1"/>
      <c r="C427" s="6" t="s">
        <v>320</v>
      </c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2:22" ht="12.75" hidden="1" customHeight="1" x14ac:dyDescent="0.3">
      <c r="B428" s="1"/>
      <c r="C428" s="6" t="s">
        <v>321</v>
      </c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2:22" ht="12.75" hidden="1" customHeight="1" x14ac:dyDescent="0.3">
      <c r="B429" s="1"/>
      <c r="C429" s="6" t="s">
        <v>322</v>
      </c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2:22" ht="12.75" hidden="1" customHeight="1" x14ac:dyDescent="0.3">
      <c r="B430" s="1"/>
      <c r="C430" s="6" t="s">
        <v>323</v>
      </c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2:22" ht="12.75" hidden="1" customHeight="1" x14ac:dyDescent="0.3">
      <c r="B431" s="1"/>
      <c r="C431" s="6" t="s">
        <v>324</v>
      </c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2:22" ht="12.75" hidden="1" customHeight="1" x14ac:dyDescent="0.3">
      <c r="B432" s="1"/>
      <c r="C432" s="6" t="s">
        <v>325</v>
      </c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2:22" ht="12.75" hidden="1" customHeight="1" x14ac:dyDescent="0.3">
      <c r="B433" s="1"/>
      <c r="C433" s="6" t="s">
        <v>326</v>
      </c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2:22" ht="12.75" hidden="1" customHeight="1" x14ac:dyDescent="0.3">
      <c r="B434" s="1"/>
      <c r="C434" s="6" t="s">
        <v>327</v>
      </c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2:22" ht="12.75" hidden="1" customHeight="1" x14ac:dyDescent="0.3">
      <c r="B435" s="1"/>
      <c r="C435" s="6" t="s">
        <v>328</v>
      </c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2:22" ht="12.75" hidden="1" customHeight="1" x14ac:dyDescent="0.3">
      <c r="B436" s="1"/>
      <c r="C436" s="6" t="s">
        <v>329</v>
      </c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2:22" ht="12.75" hidden="1" customHeight="1" x14ac:dyDescent="0.3">
      <c r="B437" s="1"/>
      <c r="C437" s="6" t="s">
        <v>330</v>
      </c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2:22" ht="12.75" hidden="1" customHeight="1" x14ac:dyDescent="0.3">
      <c r="B438" s="1"/>
      <c r="C438" s="6" t="s">
        <v>331</v>
      </c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2:22" ht="12.75" hidden="1" customHeight="1" x14ac:dyDescent="0.3">
      <c r="B439" s="1"/>
      <c r="C439" s="6" t="s">
        <v>332</v>
      </c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2:22" ht="12.75" hidden="1" customHeight="1" x14ac:dyDescent="0.3">
      <c r="B440" s="1"/>
      <c r="C440" s="6" t="s">
        <v>333</v>
      </c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2:22" ht="12.75" hidden="1" customHeight="1" x14ac:dyDescent="0.3">
      <c r="B441" s="1"/>
      <c r="C441" s="6" t="s">
        <v>334</v>
      </c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2:22" ht="12.75" hidden="1" customHeight="1" x14ac:dyDescent="0.3">
      <c r="B442" s="1"/>
      <c r="C442" s="6" t="s">
        <v>335</v>
      </c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2:22" ht="12.75" hidden="1" customHeight="1" x14ac:dyDescent="0.3">
      <c r="B443" s="1"/>
      <c r="C443" s="6" t="s">
        <v>336</v>
      </c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2:22" ht="12.75" hidden="1" customHeight="1" x14ac:dyDescent="0.3">
      <c r="B444" s="1"/>
      <c r="C444" s="6" t="s">
        <v>337</v>
      </c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2:22" ht="12.75" hidden="1" customHeight="1" x14ac:dyDescent="0.3">
      <c r="B445" s="1"/>
      <c r="C445" s="6" t="s">
        <v>338</v>
      </c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2:22" ht="12.75" hidden="1" customHeight="1" x14ac:dyDescent="0.3">
      <c r="B446" s="1"/>
      <c r="C446" s="6" t="s">
        <v>339</v>
      </c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2:22" ht="12.75" hidden="1" customHeight="1" x14ac:dyDescent="0.3">
      <c r="B447" s="1"/>
      <c r="C447" s="6" t="s">
        <v>340</v>
      </c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2:22" ht="12.75" hidden="1" customHeight="1" x14ac:dyDescent="0.3">
      <c r="B448" s="1"/>
      <c r="C448" s="6" t="s">
        <v>341</v>
      </c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2:22" ht="12.75" hidden="1" customHeight="1" x14ac:dyDescent="0.3">
      <c r="B449" s="1"/>
      <c r="C449" s="6" t="s">
        <v>342</v>
      </c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2:22" ht="12.75" hidden="1" customHeight="1" x14ac:dyDescent="0.3">
      <c r="B450" s="1"/>
      <c r="C450" s="6" t="s">
        <v>343</v>
      </c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2:22" ht="12.75" hidden="1" customHeight="1" x14ac:dyDescent="0.3">
      <c r="B451" s="1"/>
      <c r="C451" s="6" t="s">
        <v>344</v>
      </c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2:22" ht="12.75" hidden="1" customHeight="1" x14ac:dyDescent="0.3">
      <c r="B452" s="1"/>
      <c r="C452" s="6" t="s">
        <v>345</v>
      </c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2:22" ht="12.75" hidden="1" customHeight="1" x14ac:dyDescent="0.3">
      <c r="B453" s="1"/>
      <c r="C453" s="6" t="s">
        <v>346</v>
      </c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2:22" ht="12.75" hidden="1" customHeight="1" x14ac:dyDescent="0.3">
      <c r="B454" s="1"/>
      <c r="C454" s="6" t="s">
        <v>347</v>
      </c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2:22" ht="12.75" hidden="1" customHeight="1" x14ac:dyDescent="0.3">
      <c r="B455" s="1"/>
      <c r="C455" s="6" t="s">
        <v>348</v>
      </c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2:22" ht="12.75" hidden="1" customHeight="1" x14ac:dyDescent="0.3">
      <c r="B456" s="1"/>
      <c r="C456" s="6" t="s">
        <v>349</v>
      </c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2:22" ht="12.75" hidden="1" customHeight="1" x14ac:dyDescent="0.3">
      <c r="B457" s="1"/>
      <c r="C457" s="6" t="s">
        <v>350</v>
      </c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2:22" ht="12.75" hidden="1" customHeight="1" x14ac:dyDescent="0.3">
      <c r="B458" s="1"/>
      <c r="C458" s="6" t="s">
        <v>351</v>
      </c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2:22" ht="12.75" hidden="1" customHeight="1" x14ac:dyDescent="0.3">
      <c r="B459" s="1"/>
      <c r="C459" s="6" t="s">
        <v>352</v>
      </c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2:22" ht="12.75" hidden="1" customHeight="1" x14ac:dyDescent="0.3">
      <c r="B460" s="1"/>
      <c r="C460" s="6" t="s">
        <v>353</v>
      </c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2:22" ht="12.75" hidden="1" customHeight="1" x14ac:dyDescent="0.3">
      <c r="B461" s="1"/>
      <c r="C461" s="6" t="s">
        <v>354</v>
      </c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2:22" ht="12.75" hidden="1" customHeight="1" x14ac:dyDescent="0.3">
      <c r="B462" s="1"/>
      <c r="C462" s="6" t="s">
        <v>355</v>
      </c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2:22" ht="12.75" hidden="1" customHeight="1" x14ac:dyDescent="0.3">
      <c r="B463" s="1"/>
      <c r="C463" s="6" t="s">
        <v>356</v>
      </c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2:22" ht="12.75" hidden="1" customHeight="1" x14ac:dyDescent="0.3">
      <c r="B464" s="1"/>
      <c r="C464" s="6" t="s">
        <v>357</v>
      </c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2:22" ht="12.75" hidden="1" customHeight="1" x14ac:dyDescent="0.3">
      <c r="B465" s="1"/>
      <c r="C465" s="6" t="s">
        <v>358</v>
      </c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2:22" ht="12.75" hidden="1" customHeight="1" x14ac:dyDescent="0.3">
      <c r="B466" s="1"/>
      <c r="C466" s="6" t="s">
        <v>359</v>
      </c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2:22" ht="12.75" hidden="1" customHeight="1" x14ac:dyDescent="0.3">
      <c r="B467" s="1"/>
      <c r="C467" s="6" t="s">
        <v>360</v>
      </c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2:22" ht="12.75" hidden="1" customHeight="1" x14ac:dyDescent="0.3">
      <c r="B468" s="1"/>
      <c r="C468" s="6" t="s">
        <v>361</v>
      </c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2:22" ht="12.75" hidden="1" customHeight="1" x14ac:dyDescent="0.3">
      <c r="B469" s="1"/>
      <c r="C469" s="6" t="s">
        <v>362</v>
      </c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2:22" ht="12.75" hidden="1" customHeight="1" x14ac:dyDescent="0.3">
      <c r="B470" s="1"/>
      <c r="C470" s="6" t="s">
        <v>363</v>
      </c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2:22" ht="12.75" hidden="1" customHeight="1" x14ac:dyDescent="0.35">
      <c r="B471" s="1"/>
      <c r="C471" s="7" t="s">
        <v>364</v>
      </c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2:22" ht="12.75" hidden="1" customHeight="1" x14ac:dyDescent="0.35">
      <c r="B472" s="1"/>
      <c r="C472" s="7" t="s">
        <v>365</v>
      </c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2:22" ht="12.75" hidden="1" customHeight="1" x14ac:dyDescent="0.35">
      <c r="B473" s="1"/>
      <c r="C473" s="7" t="s">
        <v>366</v>
      </c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2:22" ht="12.75" hidden="1" customHeight="1" x14ac:dyDescent="0.35">
      <c r="B474" s="1"/>
      <c r="C474" s="7" t="s">
        <v>367</v>
      </c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2:22" ht="12.75" hidden="1" customHeight="1" x14ac:dyDescent="0.35">
      <c r="B475" s="1"/>
      <c r="C475" s="7" t="s">
        <v>368</v>
      </c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2:22" ht="12.75" hidden="1" customHeight="1" x14ac:dyDescent="0.35">
      <c r="B476" s="1"/>
      <c r="C476" s="7" t="s">
        <v>369</v>
      </c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2:22" ht="12.75" hidden="1" customHeight="1" x14ac:dyDescent="0.35">
      <c r="B477" s="1"/>
      <c r="C477" s="7" t="s">
        <v>370</v>
      </c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2:22" ht="12.75" hidden="1" customHeight="1" x14ac:dyDescent="0.35">
      <c r="B478" s="1"/>
      <c r="C478" s="7" t="s">
        <v>371</v>
      </c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2:22" ht="12.75" hidden="1" customHeight="1" x14ac:dyDescent="0.35">
      <c r="B479" s="1"/>
      <c r="C479" s="7" t="s">
        <v>372</v>
      </c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2:22" ht="12.75" hidden="1" customHeight="1" x14ac:dyDescent="0.35">
      <c r="B480" s="1"/>
      <c r="C480" s="7" t="s">
        <v>373</v>
      </c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2:22" ht="12.75" hidden="1" customHeight="1" x14ac:dyDescent="0.35">
      <c r="B481" s="1"/>
      <c r="C481" s="7" t="s">
        <v>374</v>
      </c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2:22" ht="12.75" hidden="1" customHeight="1" x14ac:dyDescent="0.35">
      <c r="B482" s="1"/>
      <c r="C482" s="7" t="s">
        <v>375</v>
      </c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2:22" ht="12.75" hidden="1" customHeight="1" x14ac:dyDescent="0.35">
      <c r="B483" s="1"/>
      <c r="C483" s="7" t="s">
        <v>376</v>
      </c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2:22" ht="12.75" hidden="1" customHeight="1" x14ac:dyDescent="0.35">
      <c r="B484" s="1"/>
      <c r="C484" s="7" t="s">
        <v>377</v>
      </c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2:22" ht="12.75" hidden="1" customHeight="1" x14ac:dyDescent="0.3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2:22" ht="12.75" hidden="1" customHeight="1" x14ac:dyDescent="0.3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2:22" ht="12.75" hidden="1" customHeight="1" x14ac:dyDescent="0.3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2:22" ht="12.75" hidden="1" customHeight="1" x14ac:dyDescent="0.3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2:22" ht="12.75" hidden="1" customHeight="1" x14ac:dyDescent="0.3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2:22" ht="12.75" hidden="1" customHeight="1" x14ac:dyDescent="0.3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2:22" ht="12.75" hidden="1" customHeight="1" x14ac:dyDescent="0.3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2:22" ht="12.75" hidden="1" customHeight="1" x14ac:dyDescent="0.3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2:22" ht="12.75" hidden="1" customHeight="1" x14ac:dyDescent="0.3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2:22" ht="12.75" hidden="1" customHeight="1" x14ac:dyDescent="0.3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2:22" ht="12.75" hidden="1" customHeight="1" x14ac:dyDescent="0.3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2:22" ht="12.75" hidden="1" customHeight="1" x14ac:dyDescent="0.3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2:22" ht="12.75" hidden="1" customHeight="1" x14ac:dyDescent="0.3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2:22" ht="12.75" hidden="1" customHeight="1" x14ac:dyDescent="0.3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2:22" ht="12.75" hidden="1" customHeight="1" x14ac:dyDescent="0.3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2:22" ht="12.75" hidden="1" customHeight="1" x14ac:dyDescent="0.3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2:22" ht="12.75" hidden="1" customHeight="1" x14ac:dyDescent="0.3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2:22" ht="12.75" hidden="1" customHeight="1" x14ac:dyDescent="0.3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2:22" ht="12.75" hidden="1" customHeight="1" x14ac:dyDescent="0.3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2:22" ht="12.75" hidden="1" customHeight="1" x14ac:dyDescent="0.3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2:22" ht="12.75" hidden="1" customHeight="1" x14ac:dyDescent="0.3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2:22" ht="12.75" hidden="1" customHeight="1" x14ac:dyDescent="0.3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2:22" ht="12.75" hidden="1" customHeight="1" x14ac:dyDescent="0.3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2:22" ht="12.75" hidden="1" customHeight="1" x14ac:dyDescent="0.3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2:22" ht="12.75" hidden="1" customHeight="1" x14ac:dyDescent="0.3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2:22" ht="12.75" hidden="1" customHeight="1" x14ac:dyDescent="0.3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2:22" ht="12.75" hidden="1" customHeight="1" x14ac:dyDescent="0.3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2:22" ht="12.75" hidden="1" customHeight="1" x14ac:dyDescent="0.3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2:22" ht="12.75" hidden="1" customHeight="1" x14ac:dyDescent="0.3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2:22" ht="12.75" customHeight="1" x14ac:dyDescent="0.3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2:22" ht="12.75" customHeight="1" x14ac:dyDescent="0.3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2:22" ht="12.75" customHeight="1" x14ac:dyDescent="0.3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2:22" ht="12.75" customHeight="1" x14ac:dyDescent="0.3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2:22" ht="12.75" customHeight="1" x14ac:dyDescent="0.3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2:22" ht="12.75" customHeight="1" x14ac:dyDescent="0.3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2:22" ht="12.75" customHeight="1" x14ac:dyDescent="0.3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2:22" ht="12.75" customHeight="1" x14ac:dyDescent="0.3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2:22" ht="12.75" customHeight="1" x14ac:dyDescent="0.3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2:22" ht="12.75" customHeight="1" x14ac:dyDescent="0.3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2:22" ht="12.75" customHeight="1" x14ac:dyDescent="0.3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2:22" ht="12.75" customHeight="1" x14ac:dyDescent="0.3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2:22" ht="12.75" customHeight="1" x14ac:dyDescent="0.3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2:22" ht="12.75" customHeight="1" x14ac:dyDescent="0.3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2:22" ht="12.75" customHeight="1" x14ac:dyDescent="0.3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2:22" ht="12.75" customHeight="1" x14ac:dyDescent="0.3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2:22" ht="12.75" customHeight="1" x14ac:dyDescent="0.3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2:22" ht="12.75" customHeight="1" x14ac:dyDescent="0.3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2:22" ht="12.75" customHeight="1" x14ac:dyDescent="0.3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2:22" ht="12.75" customHeight="1" x14ac:dyDescent="0.3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2:22" ht="12.75" customHeight="1" x14ac:dyDescent="0.3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2:22" ht="12.75" customHeight="1" x14ac:dyDescent="0.3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2:22" ht="12.75" customHeight="1" x14ac:dyDescent="0.3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2:22" ht="12.75" customHeight="1" x14ac:dyDescent="0.3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2:22" ht="12.75" customHeight="1" x14ac:dyDescent="0.3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2:22" ht="12.75" customHeight="1" x14ac:dyDescent="0.3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2:22" ht="12.75" customHeight="1" x14ac:dyDescent="0.3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2:22" ht="12.75" customHeight="1" x14ac:dyDescent="0.3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2:22" ht="12.75" customHeight="1" x14ac:dyDescent="0.3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2:22" ht="12.75" customHeight="1" x14ac:dyDescent="0.3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2:22" ht="12.75" customHeight="1" x14ac:dyDescent="0.3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2:22" ht="12.75" customHeight="1" x14ac:dyDescent="0.3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2:22" ht="12.75" customHeight="1" x14ac:dyDescent="0.3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2:22" ht="12.75" customHeight="1" x14ac:dyDescent="0.3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2:22" ht="12.75" customHeight="1" x14ac:dyDescent="0.3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2:22" ht="12.75" customHeight="1" x14ac:dyDescent="0.3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2:22" ht="12.75" customHeight="1" x14ac:dyDescent="0.3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2:22" ht="12.75" customHeight="1" x14ac:dyDescent="0.3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2:22" ht="12.75" customHeight="1" x14ac:dyDescent="0.3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2:22" ht="12.75" customHeight="1" x14ac:dyDescent="0.3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2:22" ht="12.75" customHeight="1" x14ac:dyDescent="0.3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2:22" ht="12.75" customHeight="1" x14ac:dyDescent="0.3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2:22" ht="12.75" customHeight="1" x14ac:dyDescent="0.3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2:22" ht="12.75" customHeight="1" x14ac:dyDescent="0.3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2:22" ht="12.75" customHeight="1" x14ac:dyDescent="0.3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2:22" ht="12.75" customHeight="1" x14ac:dyDescent="0.3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2:22" ht="12.75" customHeight="1" x14ac:dyDescent="0.3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2:22" ht="12.75" customHeight="1" x14ac:dyDescent="0.3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2:22" ht="12.75" customHeight="1" x14ac:dyDescent="0.3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2:22" ht="12.75" customHeight="1" x14ac:dyDescent="0.3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2:22" ht="12.75" customHeight="1" x14ac:dyDescent="0.3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2:22" ht="12.75" customHeight="1" x14ac:dyDescent="0.3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2:22" ht="12.75" customHeight="1" x14ac:dyDescent="0.3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2:22" ht="12.75" customHeight="1" x14ac:dyDescent="0.3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2:22" ht="12.75" customHeight="1" x14ac:dyDescent="0.3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2:22" ht="12.75" customHeight="1" x14ac:dyDescent="0.3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2:22" ht="12.75" customHeight="1" x14ac:dyDescent="0.3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2:22" ht="12.75" customHeight="1" x14ac:dyDescent="0.3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2:22" ht="12.75" customHeight="1" x14ac:dyDescent="0.3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2:22" ht="12.75" customHeight="1" x14ac:dyDescent="0.3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2:22" ht="12.75" customHeight="1" x14ac:dyDescent="0.3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2:22" ht="12.75" customHeight="1" x14ac:dyDescent="0.3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2:22" ht="12.75" customHeight="1" x14ac:dyDescent="0.3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2:22" ht="12.75" customHeight="1" x14ac:dyDescent="0.3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2:22" ht="12.75" customHeight="1" x14ac:dyDescent="0.3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2:22" ht="12.75" customHeight="1" x14ac:dyDescent="0.3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2:22" ht="12.75" customHeight="1" x14ac:dyDescent="0.3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2:22" ht="12.75" customHeight="1" x14ac:dyDescent="0.3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2:22" ht="12.75" customHeight="1" x14ac:dyDescent="0.3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2:22" ht="12.75" customHeight="1" x14ac:dyDescent="0.3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2:22" ht="12.75" customHeight="1" x14ac:dyDescent="0.3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2:22" ht="12.75" customHeight="1" x14ac:dyDescent="0.3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2:22" ht="12.75" customHeight="1" x14ac:dyDescent="0.3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2:22" ht="12.75" customHeight="1" x14ac:dyDescent="0.3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2:22" ht="12.75" customHeight="1" x14ac:dyDescent="0.3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2:22" ht="12.75" customHeight="1" x14ac:dyDescent="0.3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2:22" ht="12.75" customHeight="1" x14ac:dyDescent="0.3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2:22" ht="12.75" customHeight="1" x14ac:dyDescent="0.3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2:22" ht="12.75" customHeight="1" x14ac:dyDescent="0.3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2:22" ht="12.75" customHeight="1" x14ac:dyDescent="0.3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2:22" ht="12.75" customHeight="1" x14ac:dyDescent="0.3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2:22" ht="12.75" customHeight="1" x14ac:dyDescent="0.3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2:22" ht="12.75" customHeight="1" x14ac:dyDescent="0.3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2:22" ht="12.75" customHeight="1" x14ac:dyDescent="0.3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2:22" ht="12.75" customHeight="1" x14ac:dyDescent="0.3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2:22" ht="12.75" customHeight="1" x14ac:dyDescent="0.3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2:22" ht="12.75" customHeight="1" x14ac:dyDescent="0.3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2:22" ht="12.75" customHeight="1" x14ac:dyDescent="0.3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2:22" ht="12.75" customHeight="1" x14ac:dyDescent="0.3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2:22" ht="12.75" customHeight="1" x14ac:dyDescent="0.3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2:22" ht="12.75" customHeight="1" x14ac:dyDescent="0.3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2:22" ht="12.75" customHeight="1" x14ac:dyDescent="0.3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2:22" ht="12.75" customHeight="1" x14ac:dyDescent="0.3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2:22" ht="12.75" customHeight="1" x14ac:dyDescent="0.3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2:22" ht="12.75" customHeight="1" x14ac:dyDescent="0.3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2:22" ht="12.75" customHeight="1" x14ac:dyDescent="0.3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2:22" ht="12.75" customHeight="1" x14ac:dyDescent="0.3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2:22" ht="12.75" customHeight="1" x14ac:dyDescent="0.3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2:22" ht="12.75" customHeight="1" x14ac:dyDescent="0.3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2:22" ht="12.75" customHeight="1" x14ac:dyDescent="0.3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2:22" ht="12.75" customHeight="1" x14ac:dyDescent="0.3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2:22" ht="12.75" customHeight="1" x14ac:dyDescent="0.3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2:22" ht="12.75" customHeight="1" x14ac:dyDescent="0.3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2:22" ht="12.75" customHeight="1" x14ac:dyDescent="0.3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2:22" ht="12.75" customHeight="1" x14ac:dyDescent="0.3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2:22" ht="12.75" customHeight="1" x14ac:dyDescent="0.3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2:22" ht="12.75" customHeight="1" x14ac:dyDescent="0.3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2:22" ht="12.75" customHeight="1" x14ac:dyDescent="0.3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2:22" ht="12.75" customHeight="1" x14ac:dyDescent="0.3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2:22" ht="12.75" customHeight="1" x14ac:dyDescent="0.3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2:22" ht="12.75" customHeight="1" x14ac:dyDescent="0.3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2:22" ht="12.75" customHeight="1" x14ac:dyDescent="0.3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2:22" ht="12.75" customHeight="1" x14ac:dyDescent="0.3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2:22" ht="12.75" customHeight="1" x14ac:dyDescent="0.3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2:22" ht="12.75" customHeight="1" x14ac:dyDescent="0.3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2:22" ht="12.75" customHeight="1" x14ac:dyDescent="0.3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2:22" ht="12.75" customHeight="1" x14ac:dyDescent="0.3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2:22" ht="12.75" customHeight="1" x14ac:dyDescent="0.3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2:22" ht="12.75" customHeight="1" x14ac:dyDescent="0.3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2:22" ht="12.75" customHeight="1" x14ac:dyDescent="0.3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2:22" ht="12.75" customHeight="1" x14ac:dyDescent="0.3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2:22" ht="12.75" customHeight="1" x14ac:dyDescent="0.3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2:22" ht="12.75" customHeight="1" x14ac:dyDescent="0.3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2:22" ht="12.75" customHeight="1" x14ac:dyDescent="0.3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2:22" ht="12.75" customHeight="1" x14ac:dyDescent="0.3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2:22" ht="12.75" customHeight="1" x14ac:dyDescent="0.3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2:22" ht="12.75" customHeight="1" x14ac:dyDescent="0.3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2:22" ht="12.75" customHeight="1" x14ac:dyDescent="0.3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2:22" ht="12.75" customHeight="1" x14ac:dyDescent="0.3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2:22" ht="12.75" customHeight="1" x14ac:dyDescent="0.3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2:22" ht="12.75" customHeight="1" x14ac:dyDescent="0.3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2:22" ht="12.75" customHeight="1" x14ac:dyDescent="0.3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2:22" ht="12.75" customHeight="1" x14ac:dyDescent="0.3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2:22" ht="12.75" customHeight="1" x14ac:dyDescent="0.3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2:22" ht="12.75" customHeight="1" x14ac:dyDescent="0.3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2:22" ht="12.75" customHeight="1" x14ac:dyDescent="0.3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2:22" ht="12.75" customHeight="1" x14ac:dyDescent="0.3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2:22" ht="12.75" customHeight="1" x14ac:dyDescent="0.3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2:22" ht="12.75" customHeight="1" x14ac:dyDescent="0.3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2:22" ht="12.75" customHeight="1" x14ac:dyDescent="0.3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2:22" ht="12.75" customHeight="1" x14ac:dyDescent="0.3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2:22" ht="12.75" customHeight="1" x14ac:dyDescent="0.3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2:22" ht="12.75" customHeight="1" x14ac:dyDescent="0.3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2:22" ht="12.75" customHeight="1" x14ac:dyDescent="0.3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2:22" ht="12.75" customHeight="1" x14ac:dyDescent="0.3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2:22" ht="12.75" customHeight="1" x14ac:dyDescent="0.3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2:22" ht="12.75" customHeight="1" x14ac:dyDescent="0.3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2:22" ht="12.75" customHeight="1" x14ac:dyDescent="0.3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2:22" ht="12.75" customHeight="1" x14ac:dyDescent="0.3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2:22" ht="12.75" customHeight="1" x14ac:dyDescent="0.3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2:22" ht="12.75" customHeight="1" x14ac:dyDescent="0.3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2:22" ht="12.75" customHeight="1" x14ac:dyDescent="0.3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2:22" ht="12.75" customHeight="1" x14ac:dyDescent="0.3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2:22" ht="12.75" customHeight="1" x14ac:dyDescent="0.3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2:22" ht="12.75" customHeight="1" x14ac:dyDescent="0.3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2:22" ht="12.75" customHeight="1" x14ac:dyDescent="0.3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2:22" ht="12.75" customHeight="1" x14ac:dyDescent="0.3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2:22" ht="12.75" customHeight="1" x14ac:dyDescent="0.3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2:22" ht="12.75" customHeight="1" x14ac:dyDescent="0.3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2:22" ht="12.75" customHeight="1" x14ac:dyDescent="0.3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2:22" ht="12.75" customHeight="1" x14ac:dyDescent="0.3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2:22" ht="12.75" customHeight="1" x14ac:dyDescent="0.3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2:22" ht="12.75" customHeight="1" x14ac:dyDescent="0.3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2:22" ht="12.75" customHeight="1" x14ac:dyDescent="0.3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2:22" ht="12.75" customHeight="1" x14ac:dyDescent="0.3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2:22" ht="12.75" customHeight="1" x14ac:dyDescent="0.3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2:22" ht="12.75" customHeight="1" x14ac:dyDescent="0.3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2:22" ht="12.75" customHeight="1" x14ac:dyDescent="0.3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2:22" ht="12.75" customHeight="1" x14ac:dyDescent="0.3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2:22" ht="12.75" customHeight="1" x14ac:dyDescent="0.3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2:22" ht="12.75" customHeight="1" x14ac:dyDescent="0.3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2:22" ht="12.75" customHeight="1" x14ac:dyDescent="0.3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2:22" ht="12.75" customHeight="1" x14ac:dyDescent="0.3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2:22" ht="12.75" customHeight="1" x14ac:dyDescent="0.3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2:22" ht="12.75" customHeight="1" x14ac:dyDescent="0.3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2:22" ht="12.75" customHeight="1" x14ac:dyDescent="0.3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2:22" ht="12.75" customHeight="1" x14ac:dyDescent="0.3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2:22" ht="12.75" customHeight="1" x14ac:dyDescent="0.3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2:22" ht="12.75" customHeight="1" x14ac:dyDescent="0.3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2:22" ht="12.75" customHeight="1" x14ac:dyDescent="0.3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2:22" ht="12.75" customHeight="1" x14ac:dyDescent="0.3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2:22" ht="12.75" customHeight="1" x14ac:dyDescent="0.3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2:22" ht="12.75" customHeight="1" x14ac:dyDescent="0.3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2:22" ht="12.75" customHeight="1" x14ac:dyDescent="0.3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2:22" ht="12.75" customHeight="1" x14ac:dyDescent="0.3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2:22" ht="12.75" customHeight="1" x14ac:dyDescent="0.3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2:22" ht="12.75" customHeight="1" x14ac:dyDescent="0.3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2:22" ht="12.75" customHeight="1" x14ac:dyDescent="0.3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2:22" ht="12.75" customHeight="1" x14ac:dyDescent="0.3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2:22" ht="12.75" customHeight="1" x14ac:dyDescent="0.3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2:22" ht="12.75" customHeight="1" x14ac:dyDescent="0.3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2:22" ht="12.75" customHeight="1" x14ac:dyDescent="0.3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2:22" ht="12.75" customHeight="1" x14ac:dyDescent="0.3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2:22" ht="12.75" customHeight="1" x14ac:dyDescent="0.3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2:22" ht="12.75" customHeight="1" x14ac:dyDescent="0.3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2:22" ht="12.75" customHeight="1" x14ac:dyDescent="0.3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2:22" ht="12.75" customHeight="1" x14ac:dyDescent="0.3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2:22" ht="12.75" customHeight="1" x14ac:dyDescent="0.3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2:22" ht="12.75" customHeight="1" x14ac:dyDescent="0.3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2:22" ht="12.75" customHeight="1" x14ac:dyDescent="0.3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2:22" ht="12.75" customHeight="1" x14ac:dyDescent="0.3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2:22" ht="12.75" customHeight="1" x14ac:dyDescent="0.3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2:22" ht="12.75" customHeight="1" x14ac:dyDescent="0.3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2:22" ht="12.75" customHeight="1" x14ac:dyDescent="0.3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2:22" ht="12.75" customHeight="1" x14ac:dyDescent="0.3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2:22" ht="12.75" customHeight="1" x14ac:dyDescent="0.3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2:22" ht="12.75" customHeight="1" x14ac:dyDescent="0.3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2:22" ht="12.75" customHeight="1" x14ac:dyDescent="0.3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2:22" ht="12.75" customHeight="1" x14ac:dyDescent="0.3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2:22" ht="12.75" customHeight="1" x14ac:dyDescent="0.3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2:22" ht="12.75" customHeight="1" x14ac:dyDescent="0.3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2:22" ht="12.75" customHeight="1" x14ac:dyDescent="0.3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2:22" ht="12.75" customHeight="1" x14ac:dyDescent="0.3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2:22" ht="12.75" customHeight="1" x14ac:dyDescent="0.3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2:22" ht="12.75" customHeight="1" x14ac:dyDescent="0.3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2:22" ht="12.75" customHeight="1" x14ac:dyDescent="0.3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2:22" ht="12.75" customHeight="1" x14ac:dyDescent="0.3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2:22" ht="12.75" customHeight="1" x14ac:dyDescent="0.3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2:22" ht="12.75" customHeight="1" x14ac:dyDescent="0.3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2:22" ht="12.75" customHeight="1" x14ac:dyDescent="0.3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2:22" ht="12.75" customHeight="1" x14ac:dyDescent="0.3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2:22" ht="12.75" customHeight="1" x14ac:dyDescent="0.3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2:22" ht="12.75" customHeight="1" x14ac:dyDescent="0.3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2:22" ht="12.75" customHeight="1" x14ac:dyDescent="0.3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2:22" ht="12.75" customHeight="1" x14ac:dyDescent="0.3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2:22" ht="12.75" customHeight="1" x14ac:dyDescent="0.3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2:22" ht="12.75" customHeight="1" x14ac:dyDescent="0.3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2:22" ht="12.75" customHeight="1" x14ac:dyDescent="0.3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2:22" ht="12.75" customHeight="1" x14ac:dyDescent="0.3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2:22" ht="12.75" customHeight="1" x14ac:dyDescent="0.3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2:22" ht="12.75" customHeight="1" x14ac:dyDescent="0.3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2:22" ht="12.75" customHeight="1" x14ac:dyDescent="0.3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2:22" ht="12.75" customHeight="1" x14ac:dyDescent="0.3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2:22" ht="12.75" customHeight="1" x14ac:dyDescent="0.3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2:22" ht="12.75" customHeight="1" x14ac:dyDescent="0.3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2:22" ht="12.75" customHeight="1" x14ac:dyDescent="0.3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2:22" ht="12.75" customHeight="1" x14ac:dyDescent="0.3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2:22" ht="12.75" customHeight="1" x14ac:dyDescent="0.3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2:22" ht="12.75" customHeight="1" x14ac:dyDescent="0.3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2:22" ht="12.75" customHeight="1" x14ac:dyDescent="0.3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2:22" ht="12.75" customHeight="1" x14ac:dyDescent="0.3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2:22" ht="12.75" customHeight="1" x14ac:dyDescent="0.3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2:22" ht="12.75" customHeight="1" x14ac:dyDescent="0.3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2:22" ht="12.75" customHeight="1" x14ac:dyDescent="0.3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2:22" ht="12.75" customHeight="1" x14ac:dyDescent="0.3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2:22" ht="12.75" customHeight="1" x14ac:dyDescent="0.3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2:22" ht="12.75" customHeight="1" x14ac:dyDescent="0.3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2:22" ht="12.75" customHeight="1" x14ac:dyDescent="0.3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2:22" ht="12.75" customHeight="1" x14ac:dyDescent="0.3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2:22" ht="12.75" customHeight="1" x14ac:dyDescent="0.3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2:22" ht="12.75" customHeight="1" x14ac:dyDescent="0.3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2:22" ht="12.75" customHeight="1" x14ac:dyDescent="0.3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2:22" ht="12.75" customHeight="1" x14ac:dyDescent="0.3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2:22" ht="12.75" customHeight="1" x14ac:dyDescent="0.3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2:22" ht="12.75" customHeight="1" x14ac:dyDescent="0.3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2:22" ht="12.75" customHeight="1" x14ac:dyDescent="0.3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2:22" ht="12.75" customHeight="1" x14ac:dyDescent="0.3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2:22" ht="12.75" customHeight="1" x14ac:dyDescent="0.3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2:22" ht="12.75" customHeight="1" x14ac:dyDescent="0.3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2:22" ht="12.75" customHeight="1" x14ac:dyDescent="0.3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2:22" ht="12.75" customHeight="1" x14ac:dyDescent="0.3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2:22" ht="12.75" customHeight="1" x14ac:dyDescent="0.3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2:22" ht="12.75" customHeight="1" x14ac:dyDescent="0.3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2:22" ht="12.75" customHeight="1" x14ac:dyDescent="0.3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2:22" ht="12.75" customHeight="1" x14ac:dyDescent="0.3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2:22" ht="12.75" customHeight="1" x14ac:dyDescent="0.3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2:22" ht="12.75" customHeight="1" x14ac:dyDescent="0.3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2:22" ht="12.75" customHeight="1" x14ac:dyDescent="0.3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2:22" ht="12.75" customHeight="1" x14ac:dyDescent="0.3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2:22" ht="12.75" customHeight="1" x14ac:dyDescent="0.3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2:22" ht="12.75" customHeight="1" x14ac:dyDescent="0.3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2:22" ht="12.75" customHeight="1" x14ac:dyDescent="0.3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2:22" ht="12.75" customHeight="1" x14ac:dyDescent="0.3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2:22" ht="12.75" customHeight="1" x14ac:dyDescent="0.3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2:22" ht="12.75" customHeight="1" x14ac:dyDescent="0.3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2:22" ht="12.75" customHeight="1" x14ac:dyDescent="0.3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2:22" ht="12.75" customHeight="1" x14ac:dyDescent="0.3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2:22" ht="12.75" customHeight="1" x14ac:dyDescent="0.3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2:22" ht="12.75" customHeight="1" x14ac:dyDescent="0.3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2:22" ht="12.75" customHeight="1" x14ac:dyDescent="0.3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2:22" ht="12.75" customHeight="1" x14ac:dyDescent="0.3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2:22" ht="12.75" customHeight="1" x14ac:dyDescent="0.3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2:22" ht="12.75" customHeight="1" x14ac:dyDescent="0.3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2:22" ht="12.75" customHeight="1" x14ac:dyDescent="0.3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2:22" ht="12.75" customHeight="1" x14ac:dyDescent="0.3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2:22" ht="12.75" customHeight="1" x14ac:dyDescent="0.3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2:22" ht="12.75" customHeight="1" x14ac:dyDescent="0.3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2:22" ht="12.75" customHeight="1" x14ac:dyDescent="0.3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2:22" ht="12.75" customHeight="1" x14ac:dyDescent="0.3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2:22" ht="12.75" customHeight="1" x14ac:dyDescent="0.3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2:22" ht="12.75" customHeight="1" x14ac:dyDescent="0.3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2:22" ht="12.75" customHeight="1" x14ac:dyDescent="0.3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2:22" ht="12.75" customHeight="1" x14ac:dyDescent="0.3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2:22" ht="12.75" customHeight="1" x14ac:dyDescent="0.3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2:22" ht="12.75" customHeight="1" x14ac:dyDescent="0.3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2:22" ht="12.75" customHeight="1" x14ac:dyDescent="0.3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2:22" ht="12.75" customHeight="1" x14ac:dyDescent="0.3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2:22" ht="12.75" customHeight="1" x14ac:dyDescent="0.3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2:22" ht="12.75" customHeight="1" x14ac:dyDescent="0.3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2:22" ht="12.75" customHeight="1" x14ac:dyDescent="0.3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2:22" ht="12.75" customHeight="1" x14ac:dyDescent="0.3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2:22" ht="12.75" customHeight="1" x14ac:dyDescent="0.3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2:22" ht="12.75" customHeight="1" x14ac:dyDescent="0.3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2:22" ht="12.75" customHeight="1" x14ac:dyDescent="0.3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2:22" ht="12.75" customHeight="1" x14ac:dyDescent="0.3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2:22" ht="12.75" customHeight="1" x14ac:dyDescent="0.3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2:22" ht="12.75" customHeight="1" x14ac:dyDescent="0.3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2:22" ht="12.75" customHeight="1" x14ac:dyDescent="0.3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2:22" ht="12.75" customHeight="1" x14ac:dyDescent="0.3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2:22" ht="12.75" customHeight="1" x14ac:dyDescent="0.3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2:22" ht="12.75" customHeight="1" x14ac:dyDescent="0.3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2:22" ht="12.75" customHeight="1" x14ac:dyDescent="0.3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2:22" ht="12.75" customHeight="1" x14ac:dyDescent="0.3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2:22" ht="12.75" customHeight="1" x14ac:dyDescent="0.3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2:22" ht="12.75" customHeight="1" x14ac:dyDescent="0.3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2:22" ht="12.75" customHeight="1" x14ac:dyDescent="0.3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2:22" ht="12.75" customHeight="1" x14ac:dyDescent="0.3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2:22" ht="12.75" customHeight="1" x14ac:dyDescent="0.3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2:22" ht="12.75" customHeight="1" x14ac:dyDescent="0.3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2:22" ht="12.75" customHeight="1" x14ac:dyDescent="0.3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2:22" ht="12.75" customHeight="1" x14ac:dyDescent="0.3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2:22" ht="12.75" customHeight="1" x14ac:dyDescent="0.3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2:22" ht="12.75" customHeight="1" x14ac:dyDescent="0.3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2:22" ht="12.75" customHeight="1" x14ac:dyDescent="0.3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2:22" ht="12.75" customHeight="1" x14ac:dyDescent="0.3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2:22" ht="12.75" customHeight="1" x14ac:dyDescent="0.3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2:22" ht="12.75" customHeight="1" x14ac:dyDescent="0.3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2:22" ht="12.75" customHeight="1" x14ac:dyDescent="0.3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2:22" ht="12.75" customHeight="1" x14ac:dyDescent="0.3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2:22" ht="12.75" customHeight="1" x14ac:dyDescent="0.3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2:22" ht="12.75" customHeight="1" x14ac:dyDescent="0.3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2:22" ht="12.75" customHeight="1" x14ac:dyDescent="0.3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2:22" ht="12.75" customHeight="1" x14ac:dyDescent="0.3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2:22" ht="12.75" customHeight="1" x14ac:dyDescent="0.3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2:22" ht="12.75" customHeight="1" x14ac:dyDescent="0.3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2:22" ht="12.75" customHeight="1" x14ac:dyDescent="0.3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2:22" ht="12.75" customHeight="1" x14ac:dyDescent="0.3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2:22" ht="12.75" customHeight="1" x14ac:dyDescent="0.3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2:22" ht="12.75" customHeight="1" x14ac:dyDescent="0.3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2:22" ht="12.75" customHeight="1" x14ac:dyDescent="0.3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2:22" ht="12.75" customHeight="1" x14ac:dyDescent="0.3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2:22" ht="12.75" customHeight="1" x14ac:dyDescent="0.3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2:22" ht="12.75" customHeight="1" x14ac:dyDescent="0.3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2:22" ht="12.75" customHeight="1" x14ac:dyDescent="0.3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2:22" ht="12.75" customHeight="1" x14ac:dyDescent="0.3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2:22" ht="12.75" customHeight="1" x14ac:dyDescent="0.3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2:22" ht="12.75" customHeight="1" x14ac:dyDescent="0.3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2:22" ht="12.75" customHeight="1" x14ac:dyDescent="0.3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2:22" ht="12.75" customHeight="1" x14ac:dyDescent="0.3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2:22" ht="12.75" customHeight="1" x14ac:dyDescent="0.3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2:22" ht="12.75" customHeight="1" x14ac:dyDescent="0.3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2:22" ht="12.75" customHeight="1" x14ac:dyDescent="0.3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2:22" ht="12.75" customHeight="1" x14ac:dyDescent="0.3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2:22" ht="12.75" customHeight="1" x14ac:dyDescent="0.3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2:22" ht="12.75" customHeight="1" x14ac:dyDescent="0.3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2:22" ht="12.75" customHeight="1" x14ac:dyDescent="0.3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2:22" ht="12.75" customHeight="1" x14ac:dyDescent="0.3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2:22" ht="12.75" customHeight="1" x14ac:dyDescent="0.3"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2:22" ht="12.75" customHeight="1" x14ac:dyDescent="0.3"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2:22" ht="12.75" customHeight="1" x14ac:dyDescent="0.3"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2:22" ht="12.75" customHeight="1" x14ac:dyDescent="0.3"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2:22" ht="12.75" customHeight="1" x14ac:dyDescent="0.3"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2:22" ht="12.75" customHeight="1" x14ac:dyDescent="0.3"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2:22" ht="12.75" customHeight="1" x14ac:dyDescent="0.3"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2:22" ht="12.75" customHeight="1" x14ac:dyDescent="0.3"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2:22" ht="12.75" customHeight="1" x14ac:dyDescent="0.3"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2:22" ht="12.75" customHeight="1" x14ac:dyDescent="0.3"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2:22" ht="12.75" customHeight="1" x14ac:dyDescent="0.3"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2:22" ht="12.75" customHeight="1" x14ac:dyDescent="0.3"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2:22" ht="12.75" customHeight="1" x14ac:dyDescent="0.3"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2:22" ht="12.75" customHeight="1" x14ac:dyDescent="0.3"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2:22" ht="12.75" customHeight="1" x14ac:dyDescent="0.3"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2:22" ht="12.75" customHeight="1" x14ac:dyDescent="0.3"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2:22" ht="12.75" customHeight="1" x14ac:dyDescent="0.3"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2:22" ht="12.75" customHeight="1" x14ac:dyDescent="0.3"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2:22" ht="12.75" customHeight="1" x14ac:dyDescent="0.3"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2:22" ht="12.75" customHeight="1" x14ac:dyDescent="0.3"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2:22" ht="12.75" customHeight="1" x14ac:dyDescent="0.3"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2:22" ht="12.75" customHeight="1" x14ac:dyDescent="0.3"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2:22" ht="12.75" customHeight="1" x14ac:dyDescent="0.3"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2:22" ht="12.75" customHeight="1" x14ac:dyDescent="0.3"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2:22" ht="12.75" customHeight="1" x14ac:dyDescent="0.3"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2:22" ht="12.75" customHeight="1" x14ac:dyDescent="0.3"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2:22" ht="12.75" customHeight="1" x14ac:dyDescent="0.3"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2:22" ht="12.75" customHeight="1" x14ac:dyDescent="0.3"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2:22" ht="12.75" customHeight="1" x14ac:dyDescent="0.3"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2:22" ht="12.75" customHeight="1" x14ac:dyDescent="0.3"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2:22" ht="12.75" customHeight="1" x14ac:dyDescent="0.3"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2:22" ht="12.75" customHeight="1" x14ac:dyDescent="0.3"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</sheetData>
  <mergeCells count="154">
    <mergeCell ref="P128:P130"/>
    <mergeCell ref="Q128:Q130"/>
    <mergeCell ref="R128:R130"/>
    <mergeCell ref="S128:S130"/>
    <mergeCell ref="T128:T130"/>
    <mergeCell ref="B4:C4"/>
    <mergeCell ref="D4:F4"/>
    <mergeCell ref="B5:C5"/>
    <mergeCell ref="D5:F5"/>
    <mergeCell ref="B7:C7"/>
    <mergeCell ref="C17:E17"/>
    <mergeCell ref="C18:E18"/>
    <mergeCell ref="C65:E65"/>
    <mergeCell ref="C66:E66"/>
    <mergeCell ref="C44:F44"/>
    <mergeCell ref="C45:F45"/>
    <mergeCell ref="C46:F46"/>
    <mergeCell ref="C47:F47"/>
    <mergeCell ref="C48:F48"/>
    <mergeCell ref="C51:F51"/>
    <mergeCell ref="C52:F52"/>
    <mergeCell ref="C53:F53"/>
    <mergeCell ref="Q108:Q110"/>
    <mergeCell ref="R108:R110"/>
    <mergeCell ref="C54:F54"/>
    <mergeCell ref="C55:F55"/>
    <mergeCell ref="D40:E40"/>
    <mergeCell ref="B62:F62"/>
    <mergeCell ref="D9:F9"/>
    <mergeCell ref="C23:E23"/>
    <mergeCell ref="C24:E24"/>
    <mergeCell ref="B2:C2"/>
    <mergeCell ref="B8:C8"/>
    <mergeCell ref="B9:C9"/>
    <mergeCell ref="B10:C10"/>
    <mergeCell ref="D8:F8"/>
    <mergeCell ref="C13:E13"/>
    <mergeCell ref="C14:E14"/>
    <mergeCell ref="C15:E15"/>
    <mergeCell ref="B3:C3"/>
    <mergeCell ref="D3:F3"/>
    <mergeCell ref="C83:E83"/>
    <mergeCell ref="C84:E84"/>
    <mergeCell ref="B70:E70"/>
    <mergeCell ref="C79:E79"/>
    <mergeCell ref="C80:E80"/>
    <mergeCell ref="C81:E81"/>
    <mergeCell ref="C82:E82"/>
    <mergeCell ref="C75:E75"/>
    <mergeCell ref="C76:E76"/>
    <mergeCell ref="C71:E71"/>
    <mergeCell ref="C72:E72"/>
    <mergeCell ref="C73:E73"/>
    <mergeCell ref="C74:E74"/>
    <mergeCell ref="B78:G78"/>
    <mergeCell ref="V89:V91"/>
    <mergeCell ref="W89:W91"/>
    <mergeCell ref="B35:F35"/>
    <mergeCell ref="D10:F10"/>
    <mergeCell ref="B56:D56"/>
    <mergeCell ref="B43:L43"/>
    <mergeCell ref="B12:P12"/>
    <mergeCell ref="C19:E19"/>
    <mergeCell ref="C20:E20"/>
    <mergeCell ref="C21:E21"/>
    <mergeCell ref="C22:E22"/>
    <mergeCell ref="C67:E67"/>
    <mergeCell ref="C68:E68"/>
    <mergeCell ref="C25:E25"/>
    <mergeCell ref="D36:E36"/>
    <mergeCell ref="D37:E37"/>
    <mergeCell ref="D38:E38"/>
    <mergeCell ref="D39:E39"/>
    <mergeCell ref="C49:F49"/>
    <mergeCell ref="C50:F50"/>
    <mergeCell ref="D41:E41"/>
    <mergeCell ref="C63:E63"/>
    <mergeCell ref="C64:E64"/>
    <mergeCell ref="C16:E16"/>
    <mergeCell ref="S89:S91"/>
    <mergeCell ref="T89:T91"/>
    <mergeCell ref="U89:U91"/>
    <mergeCell ref="I108:I110"/>
    <mergeCell ref="J108:J110"/>
    <mergeCell ref="K108:K110"/>
    <mergeCell ref="L108:L110"/>
    <mergeCell ref="M108:M110"/>
    <mergeCell ref="J89:J91"/>
    <mergeCell ref="K89:K91"/>
    <mergeCell ref="I89:I91"/>
    <mergeCell ref="L89:L91"/>
    <mergeCell ref="M89:M91"/>
    <mergeCell ref="N89:N91"/>
    <mergeCell ref="O89:O91"/>
    <mergeCell ref="P89:P91"/>
    <mergeCell ref="Q89:Q91"/>
    <mergeCell ref="R89:R91"/>
    <mergeCell ref="S108:S110"/>
    <mergeCell ref="T108:T110"/>
    <mergeCell ref="U108:U110"/>
    <mergeCell ref="I151:I153"/>
    <mergeCell ref="J151:J153"/>
    <mergeCell ref="K151:K153"/>
    <mergeCell ref="L151:L153"/>
    <mergeCell ref="M151:M153"/>
    <mergeCell ref="N151:N153"/>
    <mergeCell ref="O151:O153"/>
    <mergeCell ref="N213:N215"/>
    <mergeCell ref="N108:N110"/>
    <mergeCell ref="O108:O110"/>
    <mergeCell ref="N128:N130"/>
    <mergeCell ref="O128:O130"/>
    <mergeCell ref="I226:I228"/>
    <mergeCell ref="J226:J228"/>
    <mergeCell ref="K226:K228"/>
    <mergeCell ref="L226:L228"/>
    <mergeCell ref="M226:M228"/>
    <mergeCell ref="I124:I126"/>
    <mergeCell ref="I208:I210"/>
    <mergeCell ref="I239:J246"/>
    <mergeCell ref="K239:K246"/>
    <mergeCell ref="M187:M189"/>
    <mergeCell ref="I168:I170"/>
    <mergeCell ref="I182:I184"/>
    <mergeCell ref="I187:I189"/>
    <mergeCell ref="J187:J189"/>
    <mergeCell ref="K187:K189"/>
    <mergeCell ref="L187:L189"/>
    <mergeCell ref="I128:I130"/>
    <mergeCell ref="J128:J130"/>
    <mergeCell ref="K128:K130"/>
    <mergeCell ref="L128:L130"/>
    <mergeCell ref="I213:I215"/>
    <mergeCell ref="J213:J215"/>
    <mergeCell ref="K213:K215"/>
    <mergeCell ref="L213:L215"/>
    <mergeCell ref="S151:S153"/>
    <mergeCell ref="T151:T153"/>
    <mergeCell ref="U151:U153"/>
    <mergeCell ref="T239:T241"/>
    <mergeCell ref="U239:U241"/>
    <mergeCell ref="N244:N246"/>
    <mergeCell ref="O244:O246"/>
    <mergeCell ref="M239:M241"/>
    <mergeCell ref="M244:M246"/>
    <mergeCell ref="N239:N241"/>
    <mergeCell ref="O239:O241"/>
    <mergeCell ref="P239:P241"/>
    <mergeCell ref="Q239:Q241"/>
    <mergeCell ref="R239:R241"/>
    <mergeCell ref="S239:S241"/>
    <mergeCell ref="M213:M215"/>
    <mergeCell ref="P151:P153"/>
    <mergeCell ref="Q151:Q153"/>
  </mergeCells>
  <dataValidations count="20">
    <dataValidation type="list" allowBlank="1" showInputMessage="1" showErrorMessage="1" sqref="F72:F76" xr:uid="{00000000-0002-0000-0000-000000000000}">
      <formula1>#REF!</formula1>
    </dataValidation>
    <dataValidation type="list" allowBlank="1" showInputMessage="1" showErrorMessage="1" sqref="C58:C60" xr:uid="{00000000-0002-0000-0000-000001000000}">
      <formula1>$C$114:$C$484</formula1>
    </dataValidation>
    <dataValidation type="list" allowBlank="1" showInputMessage="1" showErrorMessage="1" sqref="D37:E41" xr:uid="{00000000-0002-0000-0000-000002000000}">
      <formula1>$F$129:$F$135</formula1>
    </dataValidation>
    <dataValidation type="list" allowBlank="1" showInputMessage="1" showErrorMessage="1" sqref="D5:F5" xr:uid="{00000000-0002-0000-0000-000003000000}">
      <formula1>$C$88:$C$96</formula1>
    </dataValidation>
    <dataValidation type="list" allowBlank="1" showInputMessage="1" showErrorMessage="1" sqref="D8:F8" xr:uid="{00000000-0002-0000-0000-000004000000}">
      <formula1>$C$98:$C$112</formula1>
    </dataValidation>
    <dataValidation type="list" allowBlank="1" showErrorMessage="1" sqref="D9:F9" xr:uid="{00000000-0002-0000-0000-000005000000}">
      <formula1>$C$114:$C$484</formula1>
    </dataValidation>
    <dataValidation type="list" allowBlank="1" showErrorMessage="1" sqref="D10:F10" xr:uid="{00000000-0002-0000-0000-000006000000}">
      <formula1>$F$88:$F$90</formula1>
    </dataValidation>
    <dataValidation type="list" allowBlank="1" showErrorMessage="1" sqref="C14:E25" xr:uid="{00000000-0002-0000-0000-000007000000}">
      <formula1>$F$92:$F$101</formula1>
    </dataValidation>
    <dataValidation type="list" allowBlank="1" showInputMessage="1" showErrorMessage="1" sqref="H14:H25" xr:uid="{00000000-0002-0000-0000-000008000000}">
      <formula1>$F$103:$F$107</formula1>
    </dataValidation>
    <dataValidation type="list" allowBlank="1" showErrorMessage="1" sqref="K14:K25" xr:uid="{00000000-0002-0000-0000-000009000000}">
      <formula1>$F$109:$F$115</formula1>
    </dataValidation>
    <dataValidation type="list" allowBlank="1" showInputMessage="1" showErrorMessage="1" sqref="L45:L54 G80:G84 G37:G41" xr:uid="{00000000-0002-0000-0000-00000A000000}">
      <formula1>$F$109:$F$115</formula1>
    </dataValidation>
    <dataValidation type="list" allowBlank="1" showErrorMessage="1" sqref="L14:O25" xr:uid="{00000000-0002-0000-0000-00000B000000}">
      <formula1>$F$117:$F$119</formula1>
    </dataValidation>
    <dataValidation type="list" allowBlank="1" showInputMessage="1" showErrorMessage="1" sqref="F37:F41" xr:uid="{00000000-0002-0000-0000-00000C000000}">
      <formula1>$F$117:$F$119</formula1>
    </dataValidation>
    <dataValidation type="list" allowBlank="1" showInputMessage="1" showErrorMessage="1" sqref="P14:P25" xr:uid="{00000000-0002-0000-0000-00000D000000}">
      <formula1>$F$121:$F$123</formula1>
    </dataValidation>
    <dataValidation type="list" allowBlank="1" showInputMessage="1" showErrorMessage="1" sqref="C37:C41" xr:uid="{00000000-0002-0000-0000-00000E000000}">
      <formula1>$F$125:$F$127</formula1>
    </dataValidation>
    <dataValidation type="list" allowBlank="1" showInputMessage="1" showErrorMessage="1" sqref="C45:F54 G46:G54" xr:uid="{00000000-0002-0000-0000-00000F000000}">
      <formula1>$F$137:$F$145</formula1>
    </dataValidation>
    <dataValidation type="list" allowBlank="1" showInputMessage="1" showErrorMessage="1" sqref="H45:H54" xr:uid="{00000000-0002-0000-0000-000010000000}">
      <formula1>$F$147:$F$149</formula1>
    </dataValidation>
    <dataValidation type="list" allowBlank="1" showErrorMessage="1" sqref="D58:D60" xr:uid="{00000000-0002-0000-0000-000011000000}">
      <formula1>$F$151:$F$155</formula1>
    </dataValidation>
    <dataValidation type="list" allowBlank="1" showInputMessage="1" showErrorMessage="1" sqref="F64:F68" xr:uid="{00000000-0002-0000-0000-000012000000}">
      <formula1>$F$157:$F$162</formula1>
    </dataValidation>
    <dataValidation type="list" allowBlank="1" showInputMessage="1" showErrorMessage="1" sqref="F80:F84" xr:uid="{00000000-0002-0000-0000-000013000000}">
      <formula1>$F$164:$F$168</formula1>
    </dataValidation>
  </dataValidations>
  <pageMargins left="0.19685039370078741" right="0.19685039370078741" top="0.21259842519685043" bottom="0.2125984251968504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SCHEDA MONITORAGGIO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Ida D'Ambrosio</cp:lastModifiedBy>
  <dcterms:created xsi:type="dcterms:W3CDTF">2013-07-12T08:41:23Z</dcterms:created>
  <dcterms:modified xsi:type="dcterms:W3CDTF">2023-04-14T07:15:18Z</dcterms:modified>
</cp:coreProperties>
</file>