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Per NdV\PER NdV\"/>
    </mc:Choice>
  </mc:AlternateContent>
  <xr:revisionPtr revIDLastSave="0" documentId="8_{1D2C7E84-59D7-439D-9C90-A39C2BCC1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 MONITORAGG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DwWfJtuNv3rFNJCBagyP+b/hIvg=="/>
    </ext>
  </extLst>
</workbook>
</file>

<file path=xl/calcChain.xml><?xml version="1.0" encoding="utf-8"?>
<calcChain xmlns="http://schemas.openxmlformats.org/spreadsheetml/2006/main">
  <c r="U122" i="1" l="1"/>
  <c r="T122" i="1"/>
  <c r="S122" i="1"/>
  <c r="R122" i="1"/>
  <c r="U121" i="1"/>
  <c r="T121" i="1"/>
  <c r="S121" i="1"/>
  <c r="R121" i="1"/>
  <c r="U120" i="1"/>
  <c r="T120" i="1"/>
  <c r="S120" i="1"/>
  <c r="R120" i="1"/>
  <c r="U119" i="1"/>
  <c r="T119" i="1"/>
  <c r="S119" i="1"/>
  <c r="R119" i="1"/>
  <c r="U118" i="1"/>
  <c r="T118" i="1"/>
  <c r="S118" i="1"/>
  <c r="R118" i="1"/>
  <c r="U117" i="1"/>
  <c r="T117" i="1"/>
  <c r="S117" i="1"/>
  <c r="R117" i="1"/>
  <c r="U116" i="1"/>
  <c r="T116" i="1"/>
  <c r="S116" i="1"/>
  <c r="R116" i="1"/>
  <c r="U115" i="1"/>
  <c r="T115" i="1"/>
  <c r="S115" i="1"/>
  <c r="R115" i="1"/>
  <c r="U114" i="1"/>
  <c r="T114" i="1"/>
  <c r="S114" i="1"/>
  <c r="R114" i="1"/>
  <c r="U113" i="1"/>
  <c r="T113" i="1"/>
  <c r="S113" i="1"/>
  <c r="R113" i="1"/>
  <c r="U112" i="1"/>
  <c r="T112" i="1"/>
  <c r="S112" i="1"/>
  <c r="R112" i="1"/>
  <c r="U111" i="1"/>
  <c r="U123" i="1" s="1"/>
  <c r="T111" i="1"/>
  <c r="S111" i="1"/>
  <c r="S123" i="1" s="1"/>
  <c r="R111" i="1"/>
  <c r="R123" i="1" s="1"/>
  <c r="T123" i="1" l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T164" i="1" l="1"/>
  <c r="U164" i="1"/>
  <c r="O247" i="1"/>
  <c r="N247" i="1"/>
  <c r="U242" i="1"/>
  <c r="T242" i="1"/>
  <c r="S242" i="1"/>
  <c r="R242" i="1"/>
  <c r="Q242" i="1"/>
  <c r="P242" i="1"/>
  <c r="O242" i="1"/>
  <c r="N242" i="1"/>
  <c r="T132" i="1" l="1"/>
  <c r="T133" i="1"/>
  <c r="T134" i="1"/>
  <c r="T135" i="1"/>
  <c r="T131" i="1"/>
  <c r="S132" i="1"/>
  <c r="S133" i="1"/>
  <c r="S134" i="1"/>
  <c r="S135" i="1"/>
  <c r="R132" i="1"/>
  <c r="R133" i="1"/>
  <c r="R134" i="1"/>
  <c r="R135" i="1"/>
  <c r="Q132" i="1"/>
  <c r="Q133" i="1"/>
  <c r="Q134" i="1"/>
  <c r="Q135" i="1"/>
  <c r="S131" i="1"/>
  <c r="R131" i="1"/>
  <c r="Q131" i="1"/>
  <c r="P132" i="1"/>
  <c r="P133" i="1"/>
  <c r="P134" i="1"/>
  <c r="P135" i="1"/>
  <c r="P131" i="1"/>
  <c r="O132" i="1"/>
  <c r="O133" i="1"/>
  <c r="O134" i="1"/>
  <c r="O135" i="1"/>
  <c r="O131" i="1"/>
  <c r="P136" i="1" l="1"/>
  <c r="T136" i="1"/>
  <c r="S136" i="1"/>
  <c r="R136" i="1"/>
  <c r="Q136" i="1"/>
  <c r="O136" i="1"/>
  <c r="O137" i="1" l="1"/>
  <c r="M230" i="1"/>
  <c r="M231" i="1"/>
  <c r="M229" i="1"/>
  <c r="L230" i="1"/>
  <c r="L231" i="1"/>
  <c r="L229" i="1"/>
  <c r="K230" i="1"/>
  <c r="K231" i="1"/>
  <c r="K229" i="1"/>
  <c r="J230" i="1"/>
  <c r="J231" i="1"/>
  <c r="J229" i="1"/>
  <c r="N217" i="1"/>
  <c r="N218" i="1"/>
  <c r="N219" i="1"/>
  <c r="N220" i="1"/>
  <c r="N216" i="1"/>
  <c r="M217" i="1"/>
  <c r="M218" i="1"/>
  <c r="M219" i="1"/>
  <c r="M220" i="1"/>
  <c r="M216" i="1"/>
  <c r="L217" i="1"/>
  <c r="L218" i="1"/>
  <c r="L219" i="1"/>
  <c r="L220" i="1"/>
  <c r="L216" i="1"/>
  <c r="K217" i="1"/>
  <c r="K218" i="1"/>
  <c r="K219" i="1"/>
  <c r="K220" i="1"/>
  <c r="K216" i="1"/>
  <c r="J217" i="1"/>
  <c r="J218" i="1"/>
  <c r="J219" i="1"/>
  <c r="J220" i="1"/>
  <c r="J216" i="1"/>
  <c r="K232" i="1" l="1"/>
  <c r="L232" i="1"/>
  <c r="J232" i="1"/>
  <c r="M232" i="1"/>
  <c r="N221" i="1"/>
  <c r="M221" i="1"/>
  <c r="L221" i="1"/>
  <c r="K221" i="1"/>
  <c r="J221" i="1"/>
  <c r="O203" i="1"/>
  <c r="O204" i="1"/>
  <c r="O205" i="1"/>
  <c r="O206" i="1"/>
  <c r="N203" i="1"/>
  <c r="N204" i="1"/>
  <c r="N205" i="1"/>
  <c r="N206" i="1"/>
  <c r="M203" i="1"/>
  <c r="M204" i="1"/>
  <c r="M205" i="1"/>
  <c r="M206" i="1"/>
  <c r="L203" i="1"/>
  <c r="L204" i="1"/>
  <c r="L205" i="1"/>
  <c r="L206" i="1"/>
  <c r="K203" i="1"/>
  <c r="K204" i="1"/>
  <c r="K205" i="1"/>
  <c r="K206" i="1"/>
  <c r="J203" i="1"/>
  <c r="J204" i="1"/>
  <c r="J205" i="1"/>
  <c r="J206" i="1"/>
  <c r="O202" i="1"/>
  <c r="N202" i="1"/>
  <c r="M202" i="1"/>
  <c r="L202" i="1"/>
  <c r="K202" i="1"/>
  <c r="J202" i="1"/>
  <c r="M191" i="1"/>
  <c r="M192" i="1"/>
  <c r="M193" i="1"/>
  <c r="M194" i="1"/>
  <c r="M190" i="1"/>
  <c r="L191" i="1"/>
  <c r="L192" i="1"/>
  <c r="L193" i="1"/>
  <c r="L194" i="1"/>
  <c r="L190" i="1"/>
  <c r="J191" i="1"/>
  <c r="J192" i="1"/>
  <c r="J193" i="1"/>
  <c r="J194" i="1"/>
  <c r="K191" i="1"/>
  <c r="K192" i="1"/>
  <c r="K193" i="1"/>
  <c r="K194" i="1"/>
  <c r="K190" i="1"/>
  <c r="J190" i="1"/>
  <c r="J222" i="1" l="1"/>
  <c r="M195" i="1"/>
  <c r="M207" i="1"/>
  <c r="L207" i="1"/>
  <c r="O207" i="1"/>
  <c r="N207" i="1"/>
  <c r="K207" i="1"/>
  <c r="J207" i="1"/>
  <c r="K195" i="1"/>
  <c r="J195" i="1"/>
  <c r="L195" i="1"/>
  <c r="O172" i="1"/>
  <c r="O173" i="1"/>
  <c r="O174" i="1"/>
  <c r="O175" i="1"/>
  <c r="O176" i="1"/>
  <c r="O181" i="1" s="1"/>
  <c r="O177" i="1"/>
  <c r="O178" i="1"/>
  <c r="O179" i="1"/>
  <c r="O180" i="1"/>
  <c r="N172" i="1"/>
  <c r="N173" i="1"/>
  <c r="N174" i="1"/>
  <c r="N175" i="1"/>
  <c r="N176" i="1"/>
  <c r="N177" i="1"/>
  <c r="N178" i="1"/>
  <c r="N179" i="1"/>
  <c r="N180" i="1"/>
  <c r="M172" i="1"/>
  <c r="M173" i="1"/>
  <c r="M174" i="1"/>
  <c r="M175" i="1"/>
  <c r="M176" i="1"/>
  <c r="M177" i="1"/>
  <c r="M178" i="1"/>
  <c r="M179" i="1"/>
  <c r="M180" i="1"/>
  <c r="L172" i="1"/>
  <c r="L173" i="1"/>
  <c r="L174" i="1"/>
  <c r="L175" i="1"/>
  <c r="L176" i="1"/>
  <c r="L177" i="1"/>
  <c r="L178" i="1"/>
  <c r="L179" i="1"/>
  <c r="L180" i="1"/>
  <c r="K172" i="1"/>
  <c r="K173" i="1"/>
  <c r="K174" i="1"/>
  <c r="K175" i="1"/>
  <c r="K176" i="1"/>
  <c r="K177" i="1"/>
  <c r="K178" i="1"/>
  <c r="K179" i="1"/>
  <c r="J172" i="1"/>
  <c r="J173" i="1"/>
  <c r="J174" i="1"/>
  <c r="J175" i="1"/>
  <c r="J176" i="1"/>
  <c r="J177" i="1"/>
  <c r="J178" i="1"/>
  <c r="J179" i="1"/>
  <c r="J180" i="1"/>
  <c r="O171" i="1"/>
  <c r="N171" i="1"/>
  <c r="M171" i="1"/>
  <c r="L171" i="1"/>
  <c r="K171" i="1"/>
  <c r="J171" i="1"/>
  <c r="K180" i="1"/>
  <c r="Q155" i="1"/>
  <c r="Q156" i="1"/>
  <c r="Q157" i="1"/>
  <c r="Q158" i="1"/>
  <c r="Q159" i="1"/>
  <c r="Q160" i="1"/>
  <c r="Q161" i="1"/>
  <c r="Q162" i="1"/>
  <c r="Q163" i="1"/>
  <c r="P155" i="1"/>
  <c r="P156" i="1"/>
  <c r="P157" i="1"/>
  <c r="P158" i="1"/>
  <c r="P159" i="1"/>
  <c r="P160" i="1"/>
  <c r="P161" i="1"/>
  <c r="P162" i="1"/>
  <c r="P163" i="1"/>
  <c r="O155" i="1"/>
  <c r="O156" i="1"/>
  <c r="O157" i="1"/>
  <c r="O158" i="1"/>
  <c r="O159" i="1"/>
  <c r="O160" i="1"/>
  <c r="O161" i="1"/>
  <c r="O162" i="1"/>
  <c r="O163" i="1"/>
  <c r="N155" i="1"/>
  <c r="N156" i="1"/>
  <c r="N157" i="1"/>
  <c r="N158" i="1"/>
  <c r="N159" i="1"/>
  <c r="N160" i="1"/>
  <c r="N161" i="1"/>
  <c r="N162" i="1"/>
  <c r="N163" i="1"/>
  <c r="M155" i="1"/>
  <c r="M156" i="1"/>
  <c r="M157" i="1"/>
  <c r="M158" i="1"/>
  <c r="M159" i="1"/>
  <c r="M160" i="1"/>
  <c r="M161" i="1"/>
  <c r="M162" i="1"/>
  <c r="M163" i="1"/>
  <c r="L155" i="1"/>
  <c r="L156" i="1"/>
  <c r="L157" i="1"/>
  <c r="L158" i="1"/>
  <c r="L159" i="1"/>
  <c r="L160" i="1"/>
  <c r="L161" i="1"/>
  <c r="L162" i="1"/>
  <c r="L163" i="1"/>
  <c r="K155" i="1"/>
  <c r="K156" i="1"/>
  <c r="K157" i="1"/>
  <c r="K158" i="1"/>
  <c r="K159" i="1"/>
  <c r="K160" i="1"/>
  <c r="K161" i="1"/>
  <c r="K162" i="1"/>
  <c r="K163" i="1"/>
  <c r="J155" i="1"/>
  <c r="J156" i="1"/>
  <c r="J157" i="1"/>
  <c r="J158" i="1"/>
  <c r="J159" i="1"/>
  <c r="J160" i="1"/>
  <c r="J161" i="1"/>
  <c r="J162" i="1"/>
  <c r="J163" i="1"/>
  <c r="Q154" i="1"/>
  <c r="P154" i="1"/>
  <c r="O154" i="1"/>
  <c r="N154" i="1"/>
  <c r="M154" i="1"/>
  <c r="L154" i="1"/>
  <c r="K154" i="1"/>
  <c r="J154" i="1"/>
  <c r="O144" i="1"/>
  <c r="O145" i="1"/>
  <c r="O146" i="1"/>
  <c r="O147" i="1"/>
  <c r="N144" i="1"/>
  <c r="N145" i="1"/>
  <c r="N146" i="1"/>
  <c r="N147" i="1"/>
  <c r="M144" i="1"/>
  <c r="M145" i="1"/>
  <c r="M146" i="1"/>
  <c r="M147" i="1"/>
  <c r="K144" i="1"/>
  <c r="K145" i="1"/>
  <c r="K146" i="1"/>
  <c r="K147" i="1"/>
  <c r="L144" i="1"/>
  <c r="L145" i="1"/>
  <c r="L146" i="1"/>
  <c r="L147" i="1"/>
  <c r="O143" i="1"/>
  <c r="N143" i="1"/>
  <c r="M143" i="1"/>
  <c r="L143" i="1"/>
  <c r="K143" i="1"/>
  <c r="J144" i="1"/>
  <c r="J145" i="1"/>
  <c r="J146" i="1"/>
  <c r="J147" i="1"/>
  <c r="J143" i="1"/>
  <c r="L132" i="1"/>
  <c r="L133" i="1"/>
  <c r="L134" i="1"/>
  <c r="L135" i="1"/>
  <c r="L131" i="1"/>
  <c r="K132" i="1"/>
  <c r="K133" i="1"/>
  <c r="K134" i="1"/>
  <c r="K135" i="1"/>
  <c r="K131" i="1"/>
  <c r="J132" i="1"/>
  <c r="J133" i="1"/>
  <c r="J134" i="1"/>
  <c r="J135" i="1"/>
  <c r="J131" i="1"/>
  <c r="W93" i="1"/>
  <c r="W94" i="1"/>
  <c r="W95" i="1"/>
  <c r="W96" i="1"/>
  <c r="W97" i="1"/>
  <c r="W98" i="1"/>
  <c r="W99" i="1"/>
  <c r="W100" i="1"/>
  <c r="W101" i="1"/>
  <c r="W102" i="1"/>
  <c r="W103" i="1"/>
  <c r="W92" i="1"/>
  <c r="V93" i="1"/>
  <c r="V94" i="1"/>
  <c r="V95" i="1"/>
  <c r="V96" i="1"/>
  <c r="V97" i="1"/>
  <c r="V98" i="1"/>
  <c r="V99" i="1"/>
  <c r="V100" i="1"/>
  <c r="V101" i="1"/>
  <c r="V102" i="1"/>
  <c r="V103" i="1"/>
  <c r="V92" i="1"/>
  <c r="U93" i="1"/>
  <c r="U94" i="1"/>
  <c r="U95" i="1"/>
  <c r="U96" i="1"/>
  <c r="U97" i="1"/>
  <c r="U98" i="1"/>
  <c r="U99" i="1"/>
  <c r="U100" i="1"/>
  <c r="U101" i="1"/>
  <c r="U102" i="1"/>
  <c r="U103" i="1"/>
  <c r="U92" i="1"/>
  <c r="T93" i="1"/>
  <c r="T94" i="1"/>
  <c r="T95" i="1"/>
  <c r="T96" i="1"/>
  <c r="T97" i="1"/>
  <c r="T98" i="1"/>
  <c r="T99" i="1"/>
  <c r="T100" i="1"/>
  <c r="T101" i="1"/>
  <c r="T102" i="1"/>
  <c r="T103" i="1"/>
  <c r="T92" i="1"/>
  <c r="S93" i="1"/>
  <c r="S94" i="1"/>
  <c r="S95" i="1"/>
  <c r="S96" i="1"/>
  <c r="S97" i="1"/>
  <c r="S98" i="1"/>
  <c r="S99" i="1"/>
  <c r="S100" i="1"/>
  <c r="S101" i="1"/>
  <c r="S102" i="1"/>
  <c r="S103" i="1"/>
  <c r="S92" i="1"/>
  <c r="O112" i="1"/>
  <c r="O113" i="1"/>
  <c r="O114" i="1"/>
  <c r="O115" i="1"/>
  <c r="O116" i="1"/>
  <c r="O117" i="1"/>
  <c r="O118" i="1"/>
  <c r="O119" i="1"/>
  <c r="O120" i="1"/>
  <c r="O121" i="1"/>
  <c r="O122" i="1"/>
  <c r="O111" i="1"/>
  <c r="N112" i="1"/>
  <c r="N113" i="1"/>
  <c r="N114" i="1"/>
  <c r="N115" i="1"/>
  <c r="N116" i="1"/>
  <c r="N117" i="1"/>
  <c r="N118" i="1"/>
  <c r="N119" i="1"/>
  <c r="N120" i="1"/>
  <c r="N121" i="1"/>
  <c r="N122" i="1"/>
  <c r="N111" i="1"/>
  <c r="M112" i="1"/>
  <c r="M113" i="1"/>
  <c r="M114" i="1"/>
  <c r="M115" i="1"/>
  <c r="M116" i="1"/>
  <c r="M117" i="1"/>
  <c r="M118" i="1"/>
  <c r="M119" i="1"/>
  <c r="M120" i="1"/>
  <c r="M121" i="1"/>
  <c r="M122" i="1"/>
  <c r="M111" i="1"/>
  <c r="L112" i="1"/>
  <c r="L113" i="1"/>
  <c r="L114" i="1"/>
  <c r="L115" i="1"/>
  <c r="L116" i="1"/>
  <c r="L117" i="1"/>
  <c r="L118" i="1"/>
  <c r="L119" i="1"/>
  <c r="L120" i="1"/>
  <c r="L121" i="1"/>
  <c r="L122" i="1"/>
  <c r="L111" i="1"/>
  <c r="K112" i="1"/>
  <c r="K113" i="1"/>
  <c r="K114" i="1"/>
  <c r="K115" i="1"/>
  <c r="K116" i="1"/>
  <c r="K117" i="1"/>
  <c r="K118" i="1"/>
  <c r="K119" i="1"/>
  <c r="K120" i="1"/>
  <c r="K121" i="1"/>
  <c r="K122" i="1"/>
  <c r="K111" i="1"/>
  <c r="J112" i="1"/>
  <c r="J113" i="1"/>
  <c r="J114" i="1"/>
  <c r="J115" i="1"/>
  <c r="J116" i="1"/>
  <c r="J117" i="1"/>
  <c r="J118" i="1"/>
  <c r="J119" i="1"/>
  <c r="J120" i="1"/>
  <c r="J121" i="1"/>
  <c r="J122" i="1"/>
  <c r="J111" i="1"/>
  <c r="Q93" i="1"/>
  <c r="Q94" i="1"/>
  <c r="Q95" i="1"/>
  <c r="Q96" i="1"/>
  <c r="Q97" i="1"/>
  <c r="Q98" i="1"/>
  <c r="Q99" i="1"/>
  <c r="Q100" i="1"/>
  <c r="Q101" i="1"/>
  <c r="Q102" i="1"/>
  <c r="Q103" i="1"/>
  <c r="Q92" i="1"/>
  <c r="P92" i="1"/>
  <c r="R93" i="1"/>
  <c r="R94" i="1"/>
  <c r="R95" i="1"/>
  <c r="R96" i="1"/>
  <c r="R97" i="1"/>
  <c r="R98" i="1"/>
  <c r="R99" i="1"/>
  <c r="R100" i="1"/>
  <c r="R101" i="1"/>
  <c r="R102" i="1"/>
  <c r="R103" i="1"/>
  <c r="R92" i="1"/>
  <c r="P93" i="1"/>
  <c r="P94" i="1"/>
  <c r="P95" i="1"/>
  <c r="P96" i="1"/>
  <c r="P97" i="1"/>
  <c r="P98" i="1"/>
  <c r="P99" i="1"/>
  <c r="P100" i="1"/>
  <c r="P101" i="1"/>
  <c r="P102" i="1"/>
  <c r="P103" i="1"/>
  <c r="O93" i="1"/>
  <c r="O94" i="1"/>
  <c r="O95" i="1"/>
  <c r="O96" i="1"/>
  <c r="O97" i="1"/>
  <c r="O98" i="1"/>
  <c r="O99" i="1"/>
  <c r="O100" i="1"/>
  <c r="O101" i="1"/>
  <c r="O102" i="1"/>
  <c r="O103" i="1"/>
  <c r="O92" i="1"/>
  <c r="N93" i="1"/>
  <c r="N94" i="1"/>
  <c r="N95" i="1"/>
  <c r="N96" i="1"/>
  <c r="N97" i="1"/>
  <c r="N98" i="1"/>
  <c r="N99" i="1"/>
  <c r="N100" i="1"/>
  <c r="N101" i="1"/>
  <c r="N102" i="1"/>
  <c r="N103" i="1"/>
  <c r="N92" i="1"/>
  <c r="M93" i="1"/>
  <c r="M94" i="1"/>
  <c r="M95" i="1"/>
  <c r="M96" i="1"/>
  <c r="M97" i="1"/>
  <c r="M98" i="1"/>
  <c r="M99" i="1"/>
  <c r="M100" i="1"/>
  <c r="M101" i="1"/>
  <c r="M102" i="1"/>
  <c r="M103" i="1"/>
  <c r="M92" i="1"/>
  <c r="L93" i="1"/>
  <c r="L94" i="1"/>
  <c r="L95" i="1"/>
  <c r="L96" i="1"/>
  <c r="L97" i="1"/>
  <c r="L98" i="1"/>
  <c r="L99" i="1"/>
  <c r="L100" i="1"/>
  <c r="L101" i="1"/>
  <c r="L102" i="1"/>
  <c r="L103" i="1"/>
  <c r="L92" i="1"/>
  <c r="K93" i="1"/>
  <c r="K94" i="1"/>
  <c r="K95" i="1"/>
  <c r="K96" i="1"/>
  <c r="K97" i="1"/>
  <c r="K98" i="1"/>
  <c r="K99" i="1"/>
  <c r="K100" i="1"/>
  <c r="K101" i="1"/>
  <c r="K102" i="1"/>
  <c r="K103" i="1"/>
  <c r="K92" i="1"/>
  <c r="J93" i="1"/>
  <c r="J94" i="1"/>
  <c r="J95" i="1"/>
  <c r="J96" i="1"/>
  <c r="J97" i="1"/>
  <c r="J98" i="1"/>
  <c r="J99" i="1"/>
  <c r="J100" i="1"/>
  <c r="J101" i="1"/>
  <c r="J102" i="1"/>
  <c r="J103" i="1"/>
  <c r="J92" i="1"/>
  <c r="J208" i="1" l="1"/>
  <c r="L164" i="1"/>
  <c r="P164" i="1"/>
  <c r="J181" i="1"/>
  <c r="J164" i="1"/>
  <c r="M164" i="1"/>
  <c r="K136" i="1"/>
  <c r="N164" i="1"/>
  <c r="J196" i="1"/>
  <c r="N181" i="1"/>
  <c r="M181" i="1"/>
  <c r="L181" i="1"/>
  <c r="K181" i="1"/>
  <c r="J136" i="1"/>
  <c r="Q164" i="1"/>
  <c r="O164" i="1"/>
  <c r="K164" i="1"/>
  <c r="N148" i="1"/>
  <c r="J148" i="1"/>
  <c r="L148" i="1"/>
  <c r="O148" i="1"/>
  <c r="K148" i="1"/>
  <c r="M148" i="1"/>
  <c r="T104" i="1"/>
  <c r="L136" i="1"/>
  <c r="W104" i="1"/>
  <c r="V104" i="1"/>
  <c r="U104" i="1"/>
  <c r="S104" i="1"/>
  <c r="N123" i="1"/>
  <c r="M123" i="1"/>
  <c r="L123" i="1"/>
  <c r="J123" i="1"/>
  <c r="O123" i="1"/>
  <c r="K123" i="1"/>
  <c r="R104" i="1"/>
  <c r="Q104" i="1"/>
  <c r="P104" i="1"/>
  <c r="N104" i="1"/>
  <c r="L104" i="1"/>
  <c r="O104" i="1"/>
  <c r="J104" i="1"/>
  <c r="M104" i="1"/>
  <c r="K104" i="1"/>
  <c r="J182" i="1" l="1"/>
  <c r="J137" i="1"/>
  <c r="J124" i="1"/>
  <c r="J105" i="1"/>
  <c r="J165" i="1"/>
  <c r="J149" i="1"/>
  <c r="B59" i="1"/>
  <c r="B46" i="1"/>
  <c r="B47" i="1" s="1"/>
  <c r="B48" i="1" s="1"/>
  <c r="B49" i="1" s="1"/>
  <c r="B50" i="1" s="1"/>
  <c r="B51" i="1" s="1"/>
  <c r="B52" i="1" s="1"/>
  <c r="B53" i="1" s="1"/>
  <c r="B54" i="1" s="1"/>
  <c r="B38" i="1"/>
  <c r="B39" i="1" s="1"/>
  <c r="B40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K239" i="1" l="1"/>
</calcChain>
</file>

<file path=xl/sharedStrings.xml><?xml version="1.0" encoding="utf-8"?>
<sst xmlns="http://schemas.openxmlformats.org/spreadsheetml/2006/main" count="916" uniqueCount="539">
  <si>
    <t>Classe e tipologia di pubblicazione</t>
  </si>
  <si>
    <t>Ruolo nel progetto</t>
  </si>
  <si>
    <t>Coordinatore Nazionale</t>
  </si>
  <si>
    <t>Coordinatore Locale</t>
  </si>
  <si>
    <t>Componente</t>
  </si>
  <si>
    <t>Area 01 - Scienze matematiche e informatiche</t>
  </si>
  <si>
    <t>Area 02 - Scienze fisiche</t>
  </si>
  <si>
    <t>Area 03 - Scienze chimiche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</si>
  <si>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</si>
  <si>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</si>
  <si>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</si>
  <si>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</si>
  <si>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</si>
  <si>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</si>
  <si>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</si>
  <si>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</si>
  <si>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</si>
  <si>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</si>
  <si>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</si>
  <si>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</si>
  <si>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</si>
  <si>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</si>
  <si>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</si>
  <si>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</si>
  <si>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</si>
  <si>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</si>
  <si>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</si>
  <si>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</si>
  <si>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</si>
  <si>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</si>
  <si>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</si>
  <si>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</si>
  <si>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</si>
  <si>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</si>
  <si>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</si>
  <si>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</si>
  <si>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</si>
  <si>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</si>
  <si>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</si>
  <si>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</si>
  <si>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</si>
  <si>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</si>
  <si>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</si>
  <si>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</si>
  <si>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</si>
  <si>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</si>
  <si>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</si>
  <si>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</si>
  <si>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</si>
  <si>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</si>
  <si>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</si>
  <si>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</si>
  <si>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</si>
  <si>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</si>
  <si>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</si>
  <si>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</si>
  <si>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</si>
  <si>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</si>
  <si>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</si>
  <si>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</si>
  <si>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</si>
  <si>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</si>
  <si>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</si>
  <si>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</si>
  <si>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</si>
  <si>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</si>
  <si>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</si>
  <si>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</si>
  <si>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</si>
  <si>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</si>
  <si>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</si>
  <si>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</si>
  <si>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</si>
  <si>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</si>
  <si>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</si>
  <si>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</si>
  <si>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</si>
  <si>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</si>
  <si>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</si>
  <si>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</si>
  <si>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</si>
  <si>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</si>
  <si>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</si>
  <si>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</si>
  <si>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</si>
  <si>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</si>
  <si>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</si>
  <si>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</si>
  <si>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</si>
  <si>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</si>
  <si>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</si>
  <si>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</si>
  <si>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</si>
  <si>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</si>
  <si>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</si>
  <si>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</si>
  <si>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</si>
  <si>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</si>
  <si>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</si>
  <si>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</si>
  <si>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</si>
  <si>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</si>
  <si>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</si>
  <si>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</si>
  <si>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</si>
  <si>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</si>
  <si>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</si>
  <si>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</si>
  <si>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</si>
  <si>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</si>
  <si>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</si>
  <si>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</si>
  <si>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</si>
  <si>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</si>
  <si>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</si>
  <si>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</si>
  <si>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</si>
  <si>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</si>
  <si>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</si>
  <si>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</si>
  <si>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</si>
  <si>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</si>
  <si>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</si>
  <si>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</si>
  <si>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</si>
  <si>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</si>
  <si>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</si>
  <si>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</si>
  <si>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</si>
  <si>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</si>
  <si>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</si>
  <si>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</si>
  <si>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</si>
  <si>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</si>
  <si>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</si>
  <si>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</si>
  <si>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</si>
  <si>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</si>
  <si>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</si>
  <si>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</si>
  <si>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</si>
  <si>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</si>
  <si>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</si>
  <si>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</si>
  <si>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</si>
  <si>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</si>
  <si>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</si>
  <si>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</si>
  <si>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</si>
  <si>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</si>
  <si>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</si>
  <si>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</si>
  <si>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</si>
  <si>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</si>
  <si>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</si>
  <si>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</si>
  <si>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</si>
  <si>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</si>
  <si>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</si>
  <si>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</si>
  <si>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</si>
  <si>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</si>
  <si>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</si>
  <si>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</si>
  <si>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</si>
  <si>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</si>
  <si>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</si>
  <si>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</si>
  <si>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</si>
  <si>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</si>
  <si>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</si>
  <si>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</si>
  <si>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</si>
  <si>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</si>
  <si>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</si>
  <si>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</si>
  <si>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</si>
  <si>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</si>
  <si>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</si>
  <si>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</si>
  <si>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</si>
  <si>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</si>
  <si>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</si>
  <si>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</si>
  <si>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</si>
  <si>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</si>
  <si>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</si>
  <si>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</si>
  <si>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</si>
  <si>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</si>
  <si>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</si>
  <si>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</si>
  <si>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</si>
  <si>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</si>
  <si>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</si>
  <si>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</si>
  <si>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</si>
  <si>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</si>
  <si>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</si>
  <si>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</si>
  <si>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</si>
  <si>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</si>
  <si>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</si>
  <si>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</si>
  <si>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</si>
  <si>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</si>
  <si>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</si>
  <si>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</si>
  <si>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</si>
  <si>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</si>
  <si>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</si>
  <si>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</si>
  <si>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</si>
  <si>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</si>
  <si>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</si>
  <si>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</si>
  <si>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</si>
  <si>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</si>
  <si>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</si>
  <si>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</si>
  <si>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</si>
  <si>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</si>
  <si>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</si>
  <si>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</si>
  <si>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</si>
  <si>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</si>
  <si>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</si>
  <si>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</si>
  <si>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</si>
  <si>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</si>
  <si>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</si>
  <si>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</si>
  <si>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</si>
  <si>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</si>
  <si>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</si>
  <si>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</si>
  <si>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</si>
  <si>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</si>
  <si>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</si>
  <si>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</si>
  <si>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</si>
  <si>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</si>
  <si>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</si>
  <si>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</si>
  <si>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</si>
  <si>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</si>
  <si>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</si>
  <si>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</si>
  <si>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</si>
  <si>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</si>
  <si>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</si>
  <si>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</si>
  <si>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</si>
  <si>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</si>
  <si>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</si>
  <si>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</si>
  <si>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</si>
  <si>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</si>
  <si>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</si>
  <si>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</si>
  <si>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</si>
  <si>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</si>
  <si>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</si>
  <si>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</si>
  <si>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</si>
  <si>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</si>
  <si>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</si>
  <si>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</si>
  <si>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</si>
  <si>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</si>
  <si>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</si>
  <si>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</si>
  <si>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</si>
  <si>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</si>
  <si>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</si>
  <si>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</si>
  <si>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</si>
  <si>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</si>
  <si>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</si>
  <si>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</si>
  <si>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</si>
  <si>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</si>
  <si>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</si>
  <si>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</si>
  <si>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</si>
  <si>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</si>
  <si>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</si>
  <si>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</si>
  <si>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</si>
  <si>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</si>
  <si>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</si>
  <si>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</si>
  <si>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</si>
  <si>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</si>
  <si>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</si>
  <si>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</si>
  <si>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</si>
  <si>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</si>
  <si>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</si>
  <si>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</si>
  <si>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</si>
  <si>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</si>
  <si>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</si>
  <si>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</si>
  <si>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</si>
  <si>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</si>
  <si>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</si>
  <si>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</si>
  <si>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</si>
  <si>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</si>
  <si>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</si>
  <si>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</si>
  <si>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</si>
  <si>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</si>
  <si>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</si>
  <si>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</si>
  <si>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</si>
  <si>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</si>
  <si>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</si>
  <si>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</si>
  <si>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</si>
  <si>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</si>
  <si>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</si>
  <si>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</si>
  <si>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</si>
  <si>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</si>
  <si>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</si>
  <si>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</si>
  <si>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</si>
  <si>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</si>
  <si>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</si>
  <si>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</si>
  <si>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</si>
  <si>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</si>
  <si>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</si>
  <si>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</si>
  <si>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</si>
  <si>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</si>
  <si>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</si>
  <si>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</si>
  <si>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</si>
  <si>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</si>
  <si>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</si>
  <si>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</si>
  <si>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</si>
  <si>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</si>
  <si>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</si>
  <si>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</si>
  <si>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</si>
  <si>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</si>
  <si>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</si>
  <si>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</si>
  <si>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</si>
  <si>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</si>
  <si>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</si>
  <si>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</si>
  <si>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</si>
  <si>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</si>
  <si>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</si>
  <si>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</si>
  <si>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</si>
  <si>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</si>
  <si>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</si>
  <si>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</si>
  <si>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</si>
  <si>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</si>
  <si>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</si>
  <si>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</si>
  <si>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</si>
  <si>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</si>
  <si>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</si>
  <si>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</si>
  <si>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</si>
  <si>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</si>
  <si>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</si>
  <si>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</si>
  <si>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</si>
  <si>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</si>
  <si>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Area CUN</t>
  </si>
  <si>
    <t>Settore bibliometrico</t>
  </si>
  <si>
    <t>Settore non bibliometrico</t>
  </si>
  <si>
    <t>Area 04 - Scienze della terra</t>
  </si>
  <si>
    <t>Area 05 - Scienze biologiche</t>
  </si>
  <si>
    <t>Area 06 - Scienze mediche</t>
  </si>
  <si>
    <t>Area 07 - Scienze agrarie e veterinarie</t>
  </si>
  <si>
    <t>Area 08 - Ingegneria civile e Architettura</t>
  </si>
  <si>
    <t>Area 09 - Ingegneria industriale e dell'informazione</t>
  </si>
  <si>
    <t>Area 10 - Scienze dell'antichità, filologico-letterarie e storico-artistiche</t>
  </si>
  <si>
    <t>Area 11 - Scienze storiche, filosofiche, pedagogiche e psicologiche</t>
  </si>
  <si>
    <t>Area 12 - Scienze giuridiche</t>
  </si>
  <si>
    <t>Area 13 - Scienze economiche e statistiche</t>
  </si>
  <si>
    <t>Area 14 - Scienze politiche e sociali</t>
  </si>
  <si>
    <t>Monografia</t>
  </si>
  <si>
    <t>Capitolo di libro</t>
  </si>
  <si>
    <t>Contributo in volume collettaneo</t>
  </si>
  <si>
    <t>Atti di convegno indicizzato ISI-SCOPUS</t>
  </si>
  <si>
    <t xml:space="preserve">Altri atti di convegno </t>
  </si>
  <si>
    <t>Altro</t>
  </si>
  <si>
    <t>Autore/i</t>
  </si>
  <si>
    <t>Nome Rivista/Titolo volume</t>
  </si>
  <si>
    <t>link pagina web (facoltativo)</t>
  </si>
  <si>
    <t>I - Diritti umani</t>
  </si>
  <si>
    <t>II - Differenze di genere e pari opportunità</t>
  </si>
  <si>
    <t>III - Sicurezza e benessere</t>
  </si>
  <si>
    <t>IV - Sviluppo e innovazione tecnologica</t>
  </si>
  <si>
    <t>V - Cultura e turismo</t>
  </si>
  <si>
    <t>Carattere interdisciplinare</t>
  </si>
  <si>
    <t>Coautori di altri Atenei</t>
  </si>
  <si>
    <t>Carattere internazionale</t>
  </si>
  <si>
    <t>Coautori della UniFortunato</t>
  </si>
  <si>
    <t>Eleggibile ai fini VQR</t>
  </si>
  <si>
    <t>Sì</t>
  </si>
  <si>
    <t>No</t>
  </si>
  <si>
    <t>Linea di ricerca di Ateneo</t>
  </si>
  <si>
    <t>Linee guida di Ateneo</t>
  </si>
  <si>
    <t>Membro del Comitato Scientifico</t>
  </si>
  <si>
    <t>Relatore</t>
  </si>
  <si>
    <t>Relatore invitato</t>
  </si>
  <si>
    <t>Chair</t>
  </si>
  <si>
    <t>Discussant</t>
  </si>
  <si>
    <t>Membro del Comitato Organizzatore</t>
  </si>
  <si>
    <t>Tipologia di finanziamento</t>
  </si>
  <si>
    <t>Ruolo</t>
  </si>
  <si>
    <t>Anno inizio</t>
  </si>
  <si>
    <t>Durata</t>
  </si>
  <si>
    <t>Titolo del progetto</t>
  </si>
  <si>
    <t>Linee di ricerca di Ateneo</t>
  </si>
  <si>
    <t>Fondi pubblici europei</t>
  </si>
  <si>
    <t>Fondi pubblici nazionali</t>
  </si>
  <si>
    <t>Fondi pubblici regionali</t>
  </si>
  <si>
    <t>Fondi privati</t>
  </si>
  <si>
    <t>Capofila</t>
  </si>
  <si>
    <t>Partner</t>
  </si>
  <si>
    <t>Settore Scientifico Disciplinare</t>
  </si>
  <si>
    <t>Stato attulae</t>
  </si>
  <si>
    <t>Abilitato I fascia</t>
  </si>
  <si>
    <t>Abilitato II fascia</t>
  </si>
  <si>
    <t>In possesso requisiti I fascia</t>
  </si>
  <si>
    <t>In possesso requisiti II fascia</t>
  </si>
  <si>
    <t>Rivista</t>
  </si>
  <si>
    <t>Incarico</t>
  </si>
  <si>
    <t>Componente del Comitato Scientifico</t>
  </si>
  <si>
    <t>Componente del Comitato di redazione</t>
  </si>
  <si>
    <t>Direttore Scientifico</t>
  </si>
  <si>
    <t>Revisore</t>
  </si>
  <si>
    <t>Riportare le linee di ricerca future nelle quali si intende fare ricerca</t>
  </si>
  <si>
    <t>Tiplogia di collaborazione</t>
  </si>
  <si>
    <t>Collaborazioni</t>
  </si>
  <si>
    <t>Università italiane</t>
  </si>
  <si>
    <t>Università straniere</t>
  </si>
  <si>
    <t>Associazioni o altri Enti italiani</t>
  </si>
  <si>
    <t>Associazioni o altri Enti stranieri</t>
  </si>
  <si>
    <t>Settore scientifico disciplinare (SSD)</t>
  </si>
  <si>
    <t>Settore bibliometrico/non bibliometrico</t>
  </si>
  <si>
    <t>Presentati ma non finanziati</t>
  </si>
  <si>
    <t>Tipologia di progetto</t>
  </si>
  <si>
    <t>N.</t>
  </si>
  <si>
    <t>Professore Ordinario</t>
  </si>
  <si>
    <t>Professore Associato</t>
  </si>
  <si>
    <t>Ricercatore a tempo indeterminato</t>
  </si>
  <si>
    <t>Ricercatore a tempo determinato - tipo A</t>
  </si>
  <si>
    <t>Ricercatore a tempo determinato - tipo B</t>
  </si>
  <si>
    <t>Assegnista di ricerca</t>
  </si>
  <si>
    <t>Professore a contratto</t>
  </si>
  <si>
    <t>Quartile rivista (solo per settori bibliometrici)</t>
  </si>
  <si>
    <t>Q2</t>
  </si>
  <si>
    <t>Q1</t>
  </si>
  <si>
    <t>Q3</t>
  </si>
  <si>
    <t>Q4</t>
  </si>
  <si>
    <t>AREA DI RIFERIMENTO</t>
  </si>
  <si>
    <t>Casa Editrice</t>
  </si>
  <si>
    <t>SELEZIONARE RUOLO</t>
  </si>
  <si>
    <t>SELEZIONARE AREA</t>
  </si>
  <si>
    <t>SELEZIONARE SETTORE</t>
  </si>
  <si>
    <t>SELEZIONARE UN'OPZIONE</t>
  </si>
  <si>
    <t>SELEZIONARE IL TIPO DI PUBBLICAZIONE</t>
  </si>
  <si>
    <t>SELEZIONARE IL QUARTILE DELLA RIVISTA</t>
  </si>
  <si>
    <t>SELEZIONARE LA LINEA DI RICERCA</t>
  </si>
  <si>
    <t>Eleggibile</t>
  </si>
  <si>
    <t>Non eleggibile</t>
  </si>
  <si>
    <t xml:space="preserve">Tipologia </t>
  </si>
  <si>
    <t>Ruolo assunto</t>
  </si>
  <si>
    <t>SELEZIONARE UNA TIPOLOGIA</t>
  </si>
  <si>
    <t>Seminario</t>
  </si>
  <si>
    <t>Convegno Scientifico</t>
  </si>
  <si>
    <t xml:space="preserve">SELEZIONARE IL RUOLO </t>
  </si>
  <si>
    <t>SELEZIONARE LA TIPOLOGIA DI FINANZIAMENTO</t>
  </si>
  <si>
    <t>Finanziamento non previsto</t>
  </si>
  <si>
    <t>Cognome</t>
  </si>
  <si>
    <t>Nome</t>
  </si>
  <si>
    <t>DATI PERSONALI</t>
  </si>
  <si>
    <t>SEZIONE A - PUBBLICAZIONI</t>
  </si>
  <si>
    <t>SEZIONE B - INIZIATIVE CONVEGNISTICHE E SEMINARIALI</t>
  </si>
  <si>
    <t>SEZIONE C - PARTECIPAZIONE A PROGETTI DI RICERCA</t>
  </si>
  <si>
    <t>SEZIONE D - ABILITAZIONE SCIENTIFICA NAZIONALE PER AVANZAMENTI DI CARRIERA</t>
  </si>
  <si>
    <t>SEZIONE E - INCARICHI IN RIVISTE SCIENTIFICHE</t>
  </si>
  <si>
    <t>SEZIONE F - LINEE DI RICERCA FUTURE</t>
  </si>
  <si>
    <t>SEZIONE G - COLLABORAZIONI CON UNIVERSITÀ, ENTI E ASSOCIAZIONI</t>
  </si>
  <si>
    <t>Contributo in altre riviste</t>
  </si>
  <si>
    <t>Contributo su rivista fascia -A- ANVUR (non bibl.)/ISI-SCOPUS (bibl.)</t>
  </si>
  <si>
    <t>Contributo su rivista scientifica ANVUR diversa da fascia -A-</t>
  </si>
  <si>
    <t>Contributo su rivista fascia 'A'- ANVUR (non bibl.)/ISI-SCOPUS (bibl.)</t>
  </si>
  <si>
    <t>Selezione #1</t>
  </si>
  <si>
    <t>Selezione #2</t>
  </si>
  <si>
    <t>Selezione #3</t>
  </si>
  <si>
    <t>Selezione #4</t>
  </si>
  <si>
    <t>Selezione #5</t>
  </si>
  <si>
    <t>Selezione #6</t>
  </si>
  <si>
    <t>Selezione #7</t>
  </si>
  <si>
    <t>Selezione #8</t>
  </si>
  <si>
    <t>Selezione #9</t>
  </si>
  <si>
    <t>Selezione #10</t>
  </si>
  <si>
    <t>Selezione #11</t>
  </si>
  <si>
    <t>Selezione #12</t>
  </si>
  <si>
    <t>Totale</t>
  </si>
  <si>
    <t>Altri atti di convegno</t>
  </si>
  <si>
    <t>SEZIONE A - Linea di Ricerca di Ateneo</t>
  </si>
  <si>
    <t>SEZIONE B - Linea di Ricerca di Ateneo</t>
  </si>
  <si>
    <t>Altri fondi pubblici</t>
  </si>
  <si>
    <t>Fondi di Ateneo</t>
  </si>
  <si>
    <t>SEZIONE C - Linea di Ricerca di Ateneo</t>
  </si>
  <si>
    <t>Totale Pubblicazioni</t>
  </si>
  <si>
    <t>Totale Convegni</t>
  </si>
  <si>
    <t>Totale Partecipazione Progetti</t>
  </si>
  <si>
    <t>Totale Partecipazione Progetti su Linee Ricerca</t>
  </si>
  <si>
    <t>Totale Collaborazioni</t>
  </si>
  <si>
    <t>Totale Collaborazioni su Linee Ricerca</t>
  </si>
  <si>
    <t>Totale attività scientifiche complessive (pubblicazioni scientifiche, iniziative convegnistiche e seminariali e progetti di ricerca) riconducibili alle linee di ricerca di Ateneo</t>
  </si>
  <si>
    <t>Totale Pubblicazioni su Linee di Ricerca Ateneo</t>
  </si>
  <si>
    <t>Componente del Comitato Direttivo</t>
  </si>
  <si>
    <t>Totale Incarichi in Riviste Scientifiche</t>
  </si>
  <si>
    <t>Totale Convegni su Linee Ricerca</t>
  </si>
  <si>
    <t>SEZIONE B - RUOLO ASSUNTO</t>
  </si>
  <si>
    <t>RUOLO</t>
  </si>
  <si>
    <t>Professore  Ordinario</t>
  </si>
  <si>
    <t>Professore Straordinario a tempo determinato</t>
  </si>
  <si>
    <t>Settore Biblio/Non Biblio</t>
  </si>
  <si>
    <t>SEZIONE C - RUOLO in PARTECIPAZIONE A PROGETTI DI RICERCA</t>
  </si>
  <si>
    <t>SEZIONE A - QUARTILE PUBBLICAZIONI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</si>
</sst>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6" x14ac:knownFonts="1">
    <font>
      <sz val="10"/>
      <color rgb="FF000000"/>
      <name val="Calibri"/>
      <scheme val="minor"/>
    </font>
    <font>
      <b/>
      <sz val="12"/>
      <color theme="1"/>
      <name val="Times New Roman"/>
      <family val="1"/>
    </font>
    <font>
      <sz val="10"/>
      <name val="Calibri"/>
      <family val="2"/>
    </font>
    <font>
      <sz val="10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3.5"/>
      <color rgb="FF000000"/>
      <name val="Calibri Light"/>
      <family val="2"/>
    </font>
    <font>
      <b/>
      <sz val="12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18"/>
      <color theme="1"/>
      <name val="Times New Roman"/>
      <family val="1"/>
    </font>
    <font>
      <b/>
      <sz val="10"/>
      <name val="Calibri"/>
      <family val="2"/>
    </font>
    <font>
      <sz val="12"/>
      <name val="Calibri"/>
      <family val="2"/>
    </font>
    <font>
      <sz val="12"/>
      <color theme="1"/>
      <name val="Times New Roman"/>
      <family val="1"/>
    </font>
    <font>
      <u/>
      <sz val="12"/>
      <color rgb="FF0000D4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36"/>
      <color theme="1"/>
      <name val="Times New Roman"/>
      <family val="1"/>
    </font>
    <font>
      <sz val="36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164" fontId="3" fillId="4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/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 wrapText="1"/>
    </xf>
    <xf numFmtId="164" fontId="14" fillId="3" borderId="3" xfId="0" applyNumberFormat="1" applyFont="1" applyFill="1" applyBorder="1" applyAlignment="1">
      <alignment horizontal="left" wrapText="1"/>
    </xf>
    <xf numFmtId="1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9" xfId="0" applyFont="1" applyBorder="1" applyAlignment="1">
      <alignment horizontal="center" vertical="distributed" shrinkToFit="1"/>
    </xf>
    <xf numFmtId="0" fontId="3" fillId="0" borderId="10" xfId="0" applyFont="1" applyBorder="1" applyAlignment="1">
      <alignment horizontal="center" vertical="distributed" shrinkToFit="1"/>
    </xf>
    <xf numFmtId="0" fontId="16" fillId="0" borderId="8" xfId="0" applyFont="1" applyBorder="1" applyAlignment="1">
      <alignment horizontal="center" vertical="distributed" shrinkToFit="1"/>
    </xf>
    <xf numFmtId="0" fontId="17" fillId="7" borderId="8" xfId="0" applyFont="1" applyFill="1" applyBorder="1" applyAlignment="1">
      <alignment horizontal="center" vertical="distributed" shrinkToFit="1"/>
    </xf>
    <xf numFmtId="0" fontId="17" fillId="7" borderId="9" xfId="0" applyFont="1" applyFill="1" applyBorder="1" applyAlignment="1">
      <alignment horizontal="center" vertical="distributed" shrinkToFit="1"/>
    </xf>
    <xf numFmtId="0" fontId="17" fillId="7" borderId="10" xfId="0" applyFont="1" applyFill="1" applyBorder="1" applyAlignment="1">
      <alignment horizontal="center" vertical="distributed" shrinkToFit="1"/>
    </xf>
    <xf numFmtId="0" fontId="17" fillId="0" borderId="3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8" fillId="9" borderId="8" xfId="0" applyFont="1" applyFill="1" applyBorder="1" applyAlignment="1">
      <alignment horizontal="center" vertical="distributed" shrinkToFit="1"/>
    </xf>
    <xf numFmtId="0" fontId="18" fillId="9" borderId="9" xfId="0" applyFont="1" applyFill="1" applyBorder="1" applyAlignment="1">
      <alignment horizontal="center" vertical="distributed" shrinkToFit="1"/>
    </xf>
    <xf numFmtId="0" fontId="18" fillId="9" borderId="10" xfId="0" applyFont="1" applyFill="1" applyBorder="1" applyAlignment="1">
      <alignment horizontal="center" vertical="distributed" shrinkToFit="1"/>
    </xf>
    <xf numFmtId="0" fontId="16" fillId="0" borderId="9" xfId="0" applyFont="1" applyBorder="1" applyAlignment="1">
      <alignment horizontal="center" vertical="distributed" shrinkToFit="1"/>
    </xf>
    <xf numFmtId="0" fontId="16" fillId="0" borderId="10" xfId="0" applyFont="1" applyBorder="1" applyAlignment="1">
      <alignment horizontal="center" vertical="distributed" shrinkToFi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8" borderId="8" xfId="0" applyFont="1" applyFill="1" applyBorder="1" applyAlignment="1">
      <alignment horizontal="center" vertical="distributed" shrinkToFit="1"/>
    </xf>
    <xf numFmtId="0" fontId="5" fillId="8" borderId="9" xfId="0" applyFont="1" applyFill="1" applyBorder="1" applyAlignment="1">
      <alignment horizontal="center" vertical="distributed" shrinkToFit="1"/>
    </xf>
    <xf numFmtId="0" fontId="5" fillId="8" borderId="10" xfId="0" applyFont="1" applyFill="1" applyBorder="1" applyAlignment="1">
      <alignment horizontal="center" vertical="distributed" shrinkToFit="1"/>
    </xf>
    <xf numFmtId="0" fontId="3" fillId="0" borderId="8" xfId="0" applyFont="1" applyBorder="1" applyAlignment="1">
      <alignment horizontal="center" vertical="distributed" shrinkToFit="1"/>
    </xf>
    <xf numFmtId="0" fontId="3" fillId="0" borderId="9" xfId="0" applyFont="1" applyBorder="1" applyAlignment="1">
      <alignment horizontal="center" vertical="distributed" shrinkToFit="1"/>
    </xf>
    <xf numFmtId="0" fontId="3" fillId="0" borderId="10" xfId="0" applyFont="1" applyBorder="1" applyAlignment="1">
      <alignment horizontal="center" vertical="distributed" shrinkToFit="1"/>
    </xf>
    <xf numFmtId="0" fontId="3" fillId="0" borderId="3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0" fillId="0" borderId="9" xfId="0" applyBorder="1" applyAlignment="1">
      <alignment horizontal="center" vertical="distributed" shrinkToFit="1"/>
    </xf>
    <xf numFmtId="0" fontId="0" fillId="0" borderId="10" xfId="0" applyBorder="1" applyAlignment="1">
      <alignment horizontal="center" vertical="distributed" shrinkToFit="1"/>
    </xf>
    <xf numFmtId="0" fontId="3" fillId="5" borderId="8" xfId="0" applyFont="1" applyFill="1" applyBorder="1" applyAlignment="1">
      <alignment horizontal="center" vertical="distributed" shrinkToFit="1"/>
    </xf>
    <xf numFmtId="0" fontId="0" fillId="5" borderId="9" xfId="0" applyFill="1" applyBorder="1" applyAlignment="1">
      <alignment horizontal="center" vertical="distributed" shrinkToFit="1"/>
    </xf>
    <xf numFmtId="0" fontId="0" fillId="5" borderId="10" xfId="0" applyFill="1" applyBorder="1" applyAlignment="1">
      <alignment horizontal="center" vertical="distributed" shrinkToFit="1"/>
    </xf>
    <xf numFmtId="0" fontId="16" fillId="0" borderId="3" xfId="0" applyFont="1" applyBorder="1" applyAlignment="1">
      <alignment horizontal="center" vertical="distributed" shrinkToFit="1"/>
    </xf>
    <xf numFmtId="0" fontId="5" fillId="12" borderId="8" xfId="0" applyFont="1" applyFill="1" applyBorder="1" applyAlignment="1">
      <alignment horizontal="center" vertical="distributed" shrinkToFit="1"/>
    </xf>
    <xf numFmtId="0" fontId="18" fillId="12" borderId="9" xfId="0" applyFont="1" applyFill="1" applyBorder="1" applyAlignment="1">
      <alignment horizontal="center" vertical="distributed" shrinkToFit="1"/>
    </xf>
    <xf numFmtId="0" fontId="18" fillId="12" borderId="10" xfId="0" applyFont="1" applyFill="1" applyBorder="1" applyAlignment="1">
      <alignment horizontal="center" vertical="distributed" shrinkToFit="1"/>
    </xf>
    <xf numFmtId="0" fontId="17" fillId="0" borderId="7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  <xf numFmtId="0" fontId="18" fillId="0" borderId="7" xfId="0" applyFont="1" applyBorder="1" applyAlignment="1">
      <alignment horizontal="left" vertical="distributed"/>
    </xf>
    <xf numFmtId="0" fontId="21" fillId="0" borderId="2" xfId="0" applyFont="1" applyBorder="1" applyAlignment="1">
      <alignment horizontal="left" vertical="distributed"/>
    </xf>
    <xf numFmtId="0" fontId="0" fillId="0" borderId="2" xfId="0" applyBorder="1" applyAlignment="1">
      <alignment vertical="distributed"/>
    </xf>
    <xf numFmtId="0" fontId="24" fillId="10" borderId="7" xfId="0" applyFont="1" applyFill="1" applyBorder="1" applyAlignment="1">
      <alignment horizontal="center" vertical="distributed"/>
    </xf>
    <xf numFmtId="0" fontId="25" fillId="10" borderId="7" xfId="0" applyFont="1" applyFill="1" applyBorder="1" applyAlignment="1">
      <alignment horizontal="center" vertical="distributed"/>
    </xf>
    <xf numFmtId="0" fontId="25" fillId="10" borderId="2" xfId="0" applyFont="1" applyFill="1" applyBorder="1" applyAlignment="1">
      <alignment horizontal="center" vertical="distributed"/>
    </xf>
    <xf numFmtId="0" fontId="0" fillId="10" borderId="2" xfId="0" applyFill="1" applyBorder="1"/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3" xfId="0" applyBorder="1"/>
    <xf numFmtId="0" fontId="20" fillId="8" borderId="8" xfId="0" applyFont="1" applyFill="1" applyBorder="1" applyAlignment="1">
      <alignment horizontal="center" vertical="distributed" shrinkToFit="1"/>
    </xf>
    <xf numFmtId="0" fontId="20" fillId="8" borderId="9" xfId="0" applyFont="1" applyFill="1" applyBorder="1" applyAlignment="1">
      <alignment horizontal="center" vertical="distributed" shrinkToFit="1"/>
    </xf>
    <xf numFmtId="0" fontId="20" fillId="8" borderId="10" xfId="0" applyFont="1" applyFill="1" applyBorder="1" applyAlignment="1">
      <alignment horizontal="center" vertical="distributed" shrinkToFit="1"/>
    </xf>
    <xf numFmtId="0" fontId="5" fillId="9" borderId="8" xfId="0" applyFont="1" applyFill="1" applyBorder="1" applyAlignment="1">
      <alignment horizontal="center" vertical="distributed" shrinkToFit="1"/>
    </xf>
    <xf numFmtId="0" fontId="18" fillId="9" borderId="9" xfId="0" applyFont="1" applyFill="1" applyBorder="1" applyAlignment="1">
      <alignment horizontal="center" vertical="distributed" shrinkToFit="1"/>
    </xf>
    <xf numFmtId="0" fontId="18" fillId="9" borderId="10" xfId="0" applyFont="1" applyFill="1" applyBorder="1" applyAlignment="1">
      <alignment horizontal="center" vertical="distributed" shrinkToFit="1"/>
    </xf>
    <xf numFmtId="0" fontId="16" fillId="0" borderId="8" xfId="0" applyFont="1" applyBorder="1" applyAlignment="1">
      <alignment horizontal="center" vertical="distributed" shrinkToFit="1"/>
    </xf>
    <xf numFmtId="0" fontId="18" fillId="7" borderId="8" xfId="0" applyFont="1" applyFill="1" applyBorder="1" applyAlignment="1">
      <alignment horizontal="center" vertical="distributed" shrinkToFit="1"/>
    </xf>
    <xf numFmtId="0" fontId="18" fillId="7" borderId="9" xfId="0" applyFont="1" applyFill="1" applyBorder="1" applyAlignment="1">
      <alignment horizontal="center" vertical="distributed" shrinkToFit="1"/>
    </xf>
    <xf numFmtId="0" fontId="18" fillId="7" borderId="10" xfId="0" applyFont="1" applyFill="1" applyBorder="1" applyAlignment="1">
      <alignment horizontal="center" vertical="distributed" shrinkToFit="1"/>
    </xf>
    <xf numFmtId="0" fontId="5" fillId="11" borderId="8" xfId="0" applyFont="1" applyFill="1" applyBorder="1" applyAlignment="1">
      <alignment horizontal="center" vertical="distributed" shrinkToFit="1"/>
    </xf>
    <xf numFmtId="0" fontId="18" fillId="11" borderId="9" xfId="0" applyFont="1" applyFill="1" applyBorder="1" applyAlignment="1">
      <alignment horizontal="center" vertical="distributed" shrinkToFit="1"/>
    </xf>
    <xf numFmtId="0" fontId="18" fillId="11" borderId="10" xfId="0" applyFont="1" applyFill="1" applyBorder="1" applyAlignment="1">
      <alignment horizontal="center" vertical="distributed" shrinkToFit="1"/>
    </xf>
    <xf numFmtId="0" fontId="18" fillId="8" borderId="8" xfId="0" applyFont="1" applyFill="1" applyBorder="1" applyAlignment="1">
      <alignment horizontal="center" vertical="distributed" shrinkToFit="1"/>
    </xf>
    <xf numFmtId="0" fontId="18" fillId="8" borderId="9" xfId="0" applyFont="1" applyFill="1" applyBorder="1" applyAlignment="1">
      <alignment horizontal="center" vertical="distributed" shrinkToFit="1"/>
    </xf>
    <xf numFmtId="0" fontId="18" fillId="8" borderId="10" xfId="0" applyFont="1" applyFill="1" applyBorder="1" applyAlignment="1">
      <alignment horizontal="center" vertical="distributed" shrinkToFit="1"/>
    </xf>
    <xf numFmtId="0" fontId="16" fillId="0" borderId="9" xfId="0" applyFont="1" applyBorder="1" applyAlignment="1">
      <alignment horizontal="center" vertical="distributed" shrinkToFit="1"/>
    </xf>
    <xf numFmtId="0" fontId="16" fillId="0" borderId="10" xfId="0" applyFont="1" applyBorder="1" applyAlignment="1">
      <alignment horizontal="center" vertical="distributed" shrinkToFit="1"/>
    </xf>
    <xf numFmtId="0" fontId="5" fillId="7" borderId="8" xfId="0" applyFont="1" applyFill="1" applyBorder="1" applyAlignment="1">
      <alignment horizontal="center" vertical="distributed" shrinkToFit="1"/>
    </xf>
    <xf numFmtId="0" fontId="16" fillId="6" borderId="3" xfId="0" applyFont="1" applyFill="1" applyBorder="1" applyAlignment="1">
      <alignment horizontal="center" vertical="distributed" shrinkToFit="1"/>
    </xf>
    <xf numFmtId="0" fontId="0" fillId="6" borderId="3" xfId="0" applyFill="1" applyBorder="1" applyAlignment="1">
      <alignment horizontal="center" vertical="distributed" shrinkToFit="1"/>
    </xf>
    <xf numFmtId="0" fontId="17" fillId="5" borderId="8" xfId="0" applyFont="1" applyFill="1" applyBorder="1" applyAlignment="1">
      <alignment horizontal="center" vertical="distributed" shrinkToFit="1"/>
    </xf>
    <xf numFmtId="0" fontId="17" fillId="5" borderId="9" xfId="0" applyFont="1" applyFill="1" applyBorder="1" applyAlignment="1">
      <alignment horizontal="center" vertical="distributed" shrinkToFit="1"/>
    </xf>
    <xf numFmtId="0" fontId="17" fillId="5" borderId="10" xfId="0" applyFont="1" applyFill="1" applyBorder="1" applyAlignment="1">
      <alignment horizontal="center" vertical="distributed" shrinkToFit="1"/>
    </xf>
    <xf numFmtId="0" fontId="1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4" fillId="3" borderId="3" xfId="0" applyFont="1" applyFill="1" applyBorder="1" applyAlignment="1">
      <alignment horizontal="left" wrapText="1"/>
    </xf>
    <xf numFmtId="0" fontId="13" fillId="4" borderId="3" xfId="0" applyFont="1" applyFill="1" applyBorder="1"/>
    <xf numFmtId="0" fontId="14" fillId="0" borderId="3" xfId="0" applyFont="1" applyBorder="1" applyAlignment="1">
      <alignment horizontal="left" wrapText="1"/>
    </xf>
    <xf numFmtId="0" fontId="13" fillId="0" borderId="3" xfId="0" applyFont="1" applyBorder="1"/>
    <xf numFmtId="0" fontId="9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9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11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6" fillId="5" borderId="8" xfId="0" applyFont="1" applyFill="1" applyBorder="1" applyAlignment="1">
      <alignment horizontal="center" vertical="distributed" shrinkToFit="1"/>
    </xf>
    <xf numFmtId="0" fontId="6" fillId="5" borderId="9" xfId="0" applyFont="1" applyFill="1" applyBorder="1" applyAlignment="1">
      <alignment horizontal="center" vertical="distributed" shrinkToFit="1"/>
    </xf>
    <xf numFmtId="0" fontId="6" fillId="5" borderId="10" xfId="0" applyFont="1" applyFill="1" applyBorder="1" applyAlignment="1">
      <alignment horizontal="center" vertical="distributed" shrinkToFi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2:W902"/>
  <sheetViews>
    <sheetView showGridLines="0" tabSelected="1" topLeftCell="A583" zoomScale="74" zoomScaleNormal="74" workbookViewId="0">
      <selection activeCell="C14" sqref="C14:E14"/>
    </sheetView>
  </sheetViews>
  <sheetFormatPr defaultColWidth="14.44140625" defaultRowHeight="15" customHeight="1" x14ac:dyDescent="0.3"/>
  <cols>
    <col min="1" max="1" width="3.6640625" customWidth="1"/>
    <col min="2" max="2" width="4.33203125" customWidth="1"/>
    <col min="3" max="3" width="60.5546875" customWidth="1"/>
    <col min="4" max="4" width="59.5546875" customWidth="1"/>
    <col min="5" max="5" width="28.5546875" customWidth="1"/>
    <col min="6" max="6" width="40.109375" customWidth="1"/>
    <col min="7" max="7" width="44.33203125" customWidth="1"/>
    <col min="8" max="8" width="49.109375" customWidth="1"/>
    <col min="9" max="9" width="34.6640625" customWidth="1"/>
    <col min="10" max="10" width="32.109375" customWidth="1"/>
    <col min="11" max="11" width="40.5546875" customWidth="1"/>
    <col min="12" max="12" width="41.33203125" customWidth="1"/>
    <col min="13" max="13" width="31.6640625" customWidth="1"/>
    <col min="14" max="14" width="33" customWidth="1"/>
    <col min="15" max="15" width="30" customWidth="1"/>
    <col min="16" max="16" width="31.33203125" customWidth="1"/>
    <col min="17" max="17" width="17.109375" customWidth="1"/>
    <col min="18" max="18" width="13.44140625" customWidth="1"/>
    <col min="19" max="19" width="16.33203125" customWidth="1"/>
    <col min="20" max="20" width="13.33203125" customWidth="1"/>
    <col min="21" max="22" width="10.6640625" customWidth="1"/>
  </cols>
  <sheetData>
    <row r="2" spans="2:22" ht="15" customHeight="1" x14ac:dyDescent="0.3">
      <c r="B2" s="129" t="s">
        <v>490</v>
      </c>
      <c r="C2" s="130"/>
    </row>
    <row r="3" spans="2:22" ht="20.399999999999999" customHeight="1" x14ac:dyDescent="0.4">
      <c r="B3" s="129" t="s">
        <v>488</v>
      </c>
      <c r="C3" s="130"/>
      <c r="D3" s="133"/>
      <c r="E3" s="134"/>
      <c r="F3" s="1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20.399999999999999" customHeight="1" x14ac:dyDescent="0.4">
      <c r="B4" s="129" t="s">
        <v>489</v>
      </c>
      <c r="C4" s="130"/>
      <c r="D4" s="133"/>
      <c r="E4" s="134"/>
      <c r="F4" s="13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20.399999999999999" customHeight="1" x14ac:dyDescent="0.3">
      <c r="B5" s="129" t="s">
        <v>422</v>
      </c>
      <c r="C5" s="131"/>
      <c r="D5" s="135" t="s">
        <v>471</v>
      </c>
      <c r="E5" s="135"/>
      <c r="F5" s="13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12.75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7.25" customHeight="1" x14ac:dyDescent="0.3">
      <c r="B7" s="131" t="s">
        <v>469</v>
      </c>
      <c r="C7" s="130"/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2" ht="15.6" x14ac:dyDescent="0.3">
      <c r="B8" s="131" t="s">
        <v>378</v>
      </c>
      <c r="C8" s="130"/>
      <c r="D8" s="112" t="s">
        <v>472</v>
      </c>
      <c r="E8" s="113"/>
      <c r="F8" s="1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2" ht="15.6" x14ac:dyDescent="0.3">
      <c r="B9" s="131" t="s">
        <v>452</v>
      </c>
      <c r="C9" s="130"/>
      <c r="D9" s="112" t="s">
        <v>473</v>
      </c>
      <c r="E9" s="113"/>
      <c r="F9" s="1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2" ht="15.6" x14ac:dyDescent="0.3">
      <c r="B10" s="131" t="s">
        <v>453</v>
      </c>
      <c r="C10" s="130"/>
      <c r="D10" s="112" t="s">
        <v>474</v>
      </c>
      <c r="E10" s="113"/>
      <c r="F10" s="11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2" ht="12.7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17.399999999999999" x14ac:dyDescent="0.3">
      <c r="B12" s="110" t="s">
        <v>491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5"/>
      <c r="R12" s="15"/>
      <c r="S12" s="15"/>
      <c r="T12" s="15"/>
      <c r="U12" s="15"/>
      <c r="V12" s="1"/>
    </row>
    <row r="13" spans="2:22" ht="15.6" customHeight="1" x14ac:dyDescent="0.3">
      <c r="B13" s="17" t="s">
        <v>456</v>
      </c>
      <c r="C13" s="132" t="s">
        <v>0</v>
      </c>
      <c r="D13" s="120"/>
      <c r="E13" s="120"/>
      <c r="F13" s="18" t="s">
        <v>398</v>
      </c>
      <c r="G13" s="18" t="s">
        <v>399</v>
      </c>
      <c r="H13" s="18" t="s">
        <v>464</v>
      </c>
      <c r="I13" s="18" t="s">
        <v>470</v>
      </c>
      <c r="J13" s="18" t="s">
        <v>400</v>
      </c>
      <c r="K13" s="18" t="s">
        <v>413</v>
      </c>
      <c r="L13" s="18" t="s">
        <v>406</v>
      </c>
      <c r="M13" s="18" t="s">
        <v>408</v>
      </c>
      <c r="N13" s="18" t="s">
        <v>409</v>
      </c>
      <c r="O13" s="18" t="s">
        <v>407</v>
      </c>
      <c r="P13" s="18" t="s">
        <v>410</v>
      </c>
      <c r="Q13" s="16"/>
      <c r="R13" s="16"/>
      <c r="S13" s="16"/>
      <c r="T13" s="16"/>
      <c r="U13" s="16"/>
      <c r="V13" s="16"/>
    </row>
    <row r="14" spans="2:22" ht="15.6" customHeight="1" x14ac:dyDescent="0.3">
      <c r="B14" s="19">
        <v>1</v>
      </c>
      <c r="C14" s="117" t="s">
        <v>475</v>
      </c>
      <c r="D14" s="118"/>
      <c r="E14" s="118"/>
      <c r="F14" s="20"/>
      <c r="G14" s="20"/>
      <c r="H14" s="20" t="s">
        <v>476</v>
      </c>
      <c r="I14" s="20"/>
      <c r="J14" s="20"/>
      <c r="K14" s="21" t="s">
        <v>477</v>
      </c>
      <c r="L14" s="21" t="s">
        <v>474</v>
      </c>
      <c r="M14" s="21" t="s">
        <v>474</v>
      </c>
      <c r="N14" s="21" t="s">
        <v>474</v>
      </c>
      <c r="O14" s="21" t="s">
        <v>474</v>
      </c>
      <c r="P14" s="21" t="s">
        <v>474</v>
      </c>
    </row>
    <row r="15" spans="2:22" ht="15.6" customHeight="1" x14ac:dyDescent="0.3">
      <c r="B15" s="19">
        <f t="shared" ref="B15:B25" si="0">B14+1</f>
        <v>2</v>
      </c>
      <c r="C15" s="117" t="s">
        <v>475</v>
      </c>
      <c r="D15" s="118"/>
      <c r="E15" s="118"/>
      <c r="F15" s="20"/>
      <c r="G15" s="20"/>
      <c r="H15" s="20" t="s">
        <v>476</v>
      </c>
      <c r="I15" s="20"/>
      <c r="J15" s="22"/>
      <c r="K15" s="21" t="s">
        <v>477</v>
      </c>
      <c r="L15" s="21" t="s">
        <v>474</v>
      </c>
      <c r="M15" s="21" t="s">
        <v>474</v>
      </c>
      <c r="N15" s="21" t="s">
        <v>474</v>
      </c>
      <c r="O15" s="21" t="s">
        <v>474</v>
      </c>
      <c r="P15" s="21" t="s">
        <v>474</v>
      </c>
    </row>
    <row r="16" spans="2:22" ht="15.6" customHeight="1" x14ac:dyDescent="0.3">
      <c r="B16" s="19">
        <f t="shared" si="0"/>
        <v>3</v>
      </c>
      <c r="C16" s="117" t="s">
        <v>475</v>
      </c>
      <c r="D16" s="118"/>
      <c r="E16" s="118"/>
      <c r="F16" s="20"/>
      <c r="G16" s="20"/>
      <c r="H16" s="20" t="s">
        <v>476</v>
      </c>
      <c r="I16" s="20"/>
      <c r="J16" s="20"/>
      <c r="K16" s="21" t="s">
        <v>477</v>
      </c>
      <c r="L16" s="21" t="s">
        <v>474</v>
      </c>
      <c r="M16" s="21" t="s">
        <v>474</v>
      </c>
      <c r="N16" s="21" t="s">
        <v>474</v>
      </c>
      <c r="O16" s="21" t="s">
        <v>474</v>
      </c>
      <c r="P16" s="21" t="s">
        <v>474</v>
      </c>
    </row>
    <row r="17" spans="2:22" ht="15.6" customHeight="1" x14ac:dyDescent="0.3">
      <c r="B17" s="19">
        <f t="shared" si="0"/>
        <v>4</v>
      </c>
      <c r="C17" s="117" t="s">
        <v>475</v>
      </c>
      <c r="D17" s="118"/>
      <c r="E17" s="118"/>
      <c r="F17" s="20"/>
      <c r="G17" s="20"/>
      <c r="H17" s="20" t="s">
        <v>476</v>
      </c>
      <c r="I17" s="20"/>
      <c r="J17" s="20"/>
      <c r="K17" s="21" t="s">
        <v>477</v>
      </c>
      <c r="L17" s="21" t="s">
        <v>474</v>
      </c>
      <c r="M17" s="21" t="s">
        <v>474</v>
      </c>
      <c r="N17" s="21" t="s">
        <v>474</v>
      </c>
      <c r="O17" s="21" t="s">
        <v>474</v>
      </c>
      <c r="P17" s="21" t="s">
        <v>474</v>
      </c>
    </row>
    <row r="18" spans="2:22" ht="15.6" customHeight="1" x14ac:dyDescent="0.3">
      <c r="B18" s="19">
        <f t="shared" si="0"/>
        <v>5</v>
      </c>
      <c r="C18" s="117" t="s">
        <v>475</v>
      </c>
      <c r="D18" s="118"/>
      <c r="E18" s="118"/>
      <c r="F18" s="20"/>
      <c r="G18" s="20"/>
      <c r="H18" s="20" t="s">
        <v>476</v>
      </c>
      <c r="I18" s="20"/>
      <c r="J18" s="20"/>
      <c r="K18" s="21" t="s">
        <v>477</v>
      </c>
      <c r="L18" s="21" t="s">
        <v>474</v>
      </c>
      <c r="M18" s="21" t="s">
        <v>474</v>
      </c>
      <c r="N18" s="21" t="s">
        <v>474</v>
      </c>
      <c r="O18" s="21" t="s">
        <v>474</v>
      </c>
      <c r="P18" s="21" t="s">
        <v>474</v>
      </c>
    </row>
    <row r="19" spans="2:22" ht="15.6" customHeight="1" x14ac:dyDescent="0.3">
      <c r="B19" s="19">
        <f t="shared" si="0"/>
        <v>6</v>
      </c>
      <c r="C19" s="117" t="s">
        <v>475</v>
      </c>
      <c r="D19" s="118"/>
      <c r="E19" s="118"/>
      <c r="F19" s="20"/>
      <c r="G19" s="20"/>
      <c r="H19" s="20" t="s">
        <v>476</v>
      </c>
      <c r="I19" s="20"/>
      <c r="J19" s="20"/>
      <c r="K19" s="21" t="s">
        <v>477</v>
      </c>
      <c r="L19" s="21" t="s">
        <v>474</v>
      </c>
      <c r="M19" s="21" t="s">
        <v>474</v>
      </c>
      <c r="N19" s="21" t="s">
        <v>474</v>
      </c>
      <c r="O19" s="21" t="s">
        <v>474</v>
      </c>
      <c r="P19" s="21" t="s">
        <v>474</v>
      </c>
    </row>
    <row r="20" spans="2:22" ht="15.6" customHeight="1" x14ac:dyDescent="0.3">
      <c r="B20" s="19">
        <f t="shared" si="0"/>
        <v>7</v>
      </c>
      <c r="C20" s="117" t="s">
        <v>475</v>
      </c>
      <c r="D20" s="118"/>
      <c r="E20" s="118"/>
      <c r="F20" s="20"/>
      <c r="G20" s="20"/>
      <c r="H20" s="20" t="s">
        <v>476</v>
      </c>
      <c r="I20" s="20"/>
      <c r="J20" s="23"/>
      <c r="K20" s="21" t="s">
        <v>477</v>
      </c>
      <c r="L20" s="21" t="s">
        <v>474</v>
      </c>
      <c r="M20" s="21" t="s">
        <v>474</v>
      </c>
      <c r="N20" s="21" t="s">
        <v>474</v>
      </c>
      <c r="O20" s="21" t="s">
        <v>474</v>
      </c>
      <c r="P20" s="21" t="s">
        <v>474</v>
      </c>
    </row>
    <row r="21" spans="2:22" ht="15.6" customHeight="1" x14ac:dyDescent="0.3">
      <c r="B21" s="19">
        <f t="shared" si="0"/>
        <v>8</v>
      </c>
      <c r="C21" s="117" t="s">
        <v>475</v>
      </c>
      <c r="D21" s="118"/>
      <c r="E21" s="118"/>
      <c r="F21" s="20"/>
      <c r="G21" s="20"/>
      <c r="H21" s="20" t="s">
        <v>476</v>
      </c>
      <c r="I21" s="20"/>
      <c r="J21" s="20"/>
      <c r="K21" s="21" t="s">
        <v>477</v>
      </c>
      <c r="L21" s="21" t="s">
        <v>474</v>
      </c>
      <c r="M21" s="21" t="s">
        <v>474</v>
      </c>
      <c r="N21" s="21" t="s">
        <v>474</v>
      </c>
      <c r="O21" s="21" t="s">
        <v>474</v>
      </c>
      <c r="P21" s="21" t="s">
        <v>474</v>
      </c>
    </row>
    <row r="22" spans="2:22" ht="15.6" customHeight="1" x14ac:dyDescent="0.3">
      <c r="B22" s="19">
        <f t="shared" si="0"/>
        <v>9</v>
      </c>
      <c r="C22" s="117" t="s">
        <v>475</v>
      </c>
      <c r="D22" s="118"/>
      <c r="E22" s="118"/>
      <c r="F22" s="20"/>
      <c r="G22" s="20"/>
      <c r="H22" s="20" t="s">
        <v>476</v>
      </c>
      <c r="I22" s="20"/>
      <c r="J22" s="20"/>
      <c r="K22" s="21" t="s">
        <v>477</v>
      </c>
      <c r="L22" s="21" t="s">
        <v>474</v>
      </c>
      <c r="M22" s="21" t="s">
        <v>474</v>
      </c>
      <c r="N22" s="21" t="s">
        <v>474</v>
      </c>
      <c r="O22" s="21" t="s">
        <v>474</v>
      </c>
      <c r="P22" s="21" t="s">
        <v>474</v>
      </c>
    </row>
    <row r="23" spans="2:22" ht="15.6" customHeight="1" x14ac:dyDescent="0.3">
      <c r="B23" s="19">
        <f t="shared" si="0"/>
        <v>10</v>
      </c>
      <c r="C23" s="117" t="s">
        <v>475</v>
      </c>
      <c r="D23" s="118"/>
      <c r="E23" s="118"/>
      <c r="F23" s="20"/>
      <c r="G23" s="20"/>
      <c r="H23" s="20" t="s">
        <v>476</v>
      </c>
      <c r="I23" s="20"/>
      <c r="J23" s="20"/>
      <c r="K23" s="21" t="s">
        <v>477</v>
      </c>
      <c r="L23" s="21" t="s">
        <v>474</v>
      </c>
      <c r="M23" s="21" t="s">
        <v>474</v>
      </c>
      <c r="N23" s="21" t="s">
        <v>474</v>
      </c>
      <c r="O23" s="21" t="s">
        <v>474</v>
      </c>
      <c r="P23" s="21" t="s">
        <v>474</v>
      </c>
    </row>
    <row r="24" spans="2:22" ht="15.6" customHeight="1" x14ac:dyDescent="0.3">
      <c r="B24" s="19">
        <f t="shared" si="0"/>
        <v>11</v>
      </c>
      <c r="C24" s="117" t="s">
        <v>475</v>
      </c>
      <c r="D24" s="118"/>
      <c r="E24" s="118"/>
      <c r="F24" s="20"/>
      <c r="G24" s="20"/>
      <c r="H24" s="20" t="s">
        <v>476</v>
      </c>
      <c r="I24" s="20"/>
      <c r="J24" s="20"/>
      <c r="K24" s="21" t="s">
        <v>477</v>
      </c>
      <c r="L24" s="21" t="s">
        <v>474</v>
      </c>
      <c r="M24" s="21" t="s">
        <v>474</v>
      </c>
      <c r="N24" s="21" t="s">
        <v>474</v>
      </c>
      <c r="O24" s="21" t="s">
        <v>474</v>
      </c>
      <c r="P24" s="21" t="s">
        <v>474</v>
      </c>
    </row>
    <row r="25" spans="2:22" ht="15.6" customHeight="1" x14ac:dyDescent="0.3">
      <c r="B25" s="19">
        <f t="shared" si="0"/>
        <v>12</v>
      </c>
      <c r="C25" s="117" t="s">
        <v>475</v>
      </c>
      <c r="D25" s="118"/>
      <c r="E25" s="118"/>
      <c r="F25" s="20"/>
      <c r="G25" s="20"/>
      <c r="H25" s="20" t="s">
        <v>476</v>
      </c>
      <c r="I25" s="20"/>
      <c r="J25" s="22"/>
      <c r="K25" s="21" t="s">
        <v>477</v>
      </c>
      <c r="L25" s="21" t="s">
        <v>474</v>
      </c>
      <c r="M25" s="21" t="s">
        <v>474</v>
      </c>
      <c r="N25" s="21" t="s">
        <v>474</v>
      </c>
      <c r="O25" s="21" t="s">
        <v>474</v>
      </c>
      <c r="P25" s="21" t="s">
        <v>474</v>
      </c>
    </row>
    <row r="26" spans="2:22" ht="12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2" ht="12.75" hidden="1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 x14ac:dyDescent="0.3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 x14ac:dyDescent="0.3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 x14ac:dyDescent="0.3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 x14ac:dyDescent="0.3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 x14ac:dyDescent="0.3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 x14ac:dyDescent="0.3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75" hidden="1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 x14ac:dyDescent="0.3">
      <c r="B35" s="110" t="s">
        <v>492</v>
      </c>
      <c r="C35" s="111"/>
      <c r="D35" s="111"/>
      <c r="E35" s="111"/>
      <c r="F35" s="1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 x14ac:dyDescent="0.3">
      <c r="B36" s="24" t="s">
        <v>456</v>
      </c>
      <c r="C36" s="24" t="s">
        <v>480</v>
      </c>
      <c r="D36" s="121" t="s">
        <v>481</v>
      </c>
      <c r="E36" s="122"/>
      <c r="F36" s="24" t="s">
        <v>408</v>
      </c>
      <c r="G36" s="24" t="s">
        <v>426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 x14ac:dyDescent="0.3">
      <c r="B37" s="25">
        <v>1</v>
      </c>
      <c r="C37" s="37" t="s">
        <v>482</v>
      </c>
      <c r="D37" s="123" t="s">
        <v>485</v>
      </c>
      <c r="E37" s="124"/>
      <c r="F37" s="26" t="s">
        <v>474</v>
      </c>
      <c r="G37" s="26" t="s">
        <v>477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 x14ac:dyDescent="0.3">
      <c r="B38" s="27">
        <f t="shared" ref="B38:B40" si="1">B37+1</f>
        <v>2</v>
      </c>
      <c r="C38" s="34" t="s">
        <v>482</v>
      </c>
      <c r="D38" s="123" t="s">
        <v>485</v>
      </c>
      <c r="E38" s="124"/>
      <c r="F38" s="26" t="s">
        <v>474</v>
      </c>
      <c r="G38" s="26" t="s">
        <v>477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 x14ac:dyDescent="0.3">
      <c r="B39" s="27">
        <f t="shared" si="1"/>
        <v>3</v>
      </c>
      <c r="C39" s="34" t="s">
        <v>482</v>
      </c>
      <c r="D39" s="123" t="s">
        <v>485</v>
      </c>
      <c r="E39" s="124"/>
      <c r="F39" s="26" t="s">
        <v>474</v>
      </c>
      <c r="G39" s="26" t="s">
        <v>477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 x14ac:dyDescent="0.3">
      <c r="B40" s="27">
        <f t="shared" si="1"/>
        <v>4</v>
      </c>
      <c r="C40" s="34" t="s">
        <v>482</v>
      </c>
      <c r="D40" s="123" t="s">
        <v>485</v>
      </c>
      <c r="E40" s="124"/>
      <c r="F40" s="26" t="s">
        <v>474</v>
      </c>
      <c r="G40" s="26" t="s">
        <v>477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 x14ac:dyDescent="0.3">
      <c r="B41" s="27">
        <v>5</v>
      </c>
      <c r="C41" s="34" t="s">
        <v>482</v>
      </c>
      <c r="D41" s="123" t="s">
        <v>485</v>
      </c>
      <c r="E41" s="124"/>
      <c r="F41" s="26" t="s">
        <v>474</v>
      </c>
      <c r="G41" s="26" t="s">
        <v>477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7.399999999999999" x14ac:dyDescent="0.3">
      <c r="B43" s="116" t="s">
        <v>493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 x14ac:dyDescent="0.3">
      <c r="B44" s="19" t="s">
        <v>456</v>
      </c>
      <c r="C44" s="136" t="s">
        <v>421</v>
      </c>
      <c r="D44" s="120"/>
      <c r="E44" s="120"/>
      <c r="F44" s="120"/>
      <c r="G44" s="18" t="s">
        <v>455</v>
      </c>
      <c r="H44" s="18" t="s">
        <v>422</v>
      </c>
      <c r="I44" s="18" t="s">
        <v>423</v>
      </c>
      <c r="J44" s="18" t="s">
        <v>424</v>
      </c>
      <c r="K44" s="18" t="s">
        <v>425</v>
      </c>
      <c r="L44" s="18" t="s">
        <v>426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 x14ac:dyDescent="0.3">
      <c r="B45" s="25">
        <v>1</v>
      </c>
      <c r="C45" s="117" t="s">
        <v>486</v>
      </c>
      <c r="D45" s="118"/>
      <c r="E45" s="118"/>
      <c r="F45" s="118"/>
      <c r="G45" s="28"/>
      <c r="H45" s="22" t="s">
        <v>474</v>
      </c>
      <c r="I45" s="26"/>
      <c r="J45" s="22"/>
      <c r="K45" s="29"/>
      <c r="L45" s="29" t="s">
        <v>477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 x14ac:dyDescent="0.3">
      <c r="B46" s="25">
        <f t="shared" ref="B46:B54" si="2">B45+1</f>
        <v>2</v>
      </c>
      <c r="C46" s="117" t="s">
        <v>486</v>
      </c>
      <c r="D46" s="118"/>
      <c r="E46" s="118"/>
      <c r="F46" s="118"/>
      <c r="G46" s="28"/>
      <c r="H46" s="22" t="s">
        <v>474</v>
      </c>
      <c r="I46" s="26"/>
      <c r="J46" s="22"/>
      <c r="K46" s="29"/>
      <c r="L46" s="29" t="s">
        <v>477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 x14ac:dyDescent="0.3">
      <c r="B47" s="25">
        <f t="shared" si="2"/>
        <v>3</v>
      </c>
      <c r="C47" s="117" t="s">
        <v>486</v>
      </c>
      <c r="D47" s="118"/>
      <c r="E47" s="118"/>
      <c r="F47" s="118"/>
      <c r="G47" s="28"/>
      <c r="H47" s="22" t="s">
        <v>474</v>
      </c>
      <c r="I47" s="26"/>
      <c r="J47" s="22"/>
      <c r="K47" s="29"/>
      <c r="L47" s="29" t="s">
        <v>477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 x14ac:dyDescent="0.3">
      <c r="B48" s="25">
        <f t="shared" si="2"/>
        <v>4</v>
      </c>
      <c r="C48" s="117" t="s">
        <v>486</v>
      </c>
      <c r="D48" s="118"/>
      <c r="E48" s="118"/>
      <c r="F48" s="118"/>
      <c r="G48" s="28"/>
      <c r="H48" s="22" t="s">
        <v>474</v>
      </c>
      <c r="I48" s="26"/>
      <c r="J48" s="22"/>
      <c r="K48" s="29"/>
      <c r="L48" s="29" t="s">
        <v>477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 x14ac:dyDescent="0.3">
      <c r="B49" s="25">
        <f t="shared" si="2"/>
        <v>5</v>
      </c>
      <c r="C49" s="117" t="s">
        <v>486</v>
      </c>
      <c r="D49" s="118"/>
      <c r="E49" s="118"/>
      <c r="F49" s="118"/>
      <c r="G49" s="28"/>
      <c r="H49" s="22" t="s">
        <v>474</v>
      </c>
      <c r="I49" s="26"/>
      <c r="J49" s="22"/>
      <c r="K49" s="29"/>
      <c r="L49" s="29" t="s">
        <v>477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 x14ac:dyDescent="0.3">
      <c r="B50" s="25">
        <f t="shared" si="2"/>
        <v>6</v>
      </c>
      <c r="C50" s="117" t="s">
        <v>486</v>
      </c>
      <c r="D50" s="118"/>
      <c r="E50" s="118"/>
      <c r="F50" s="118"/>
      <c r="G50" s="28"/>
      <c r="H50" s="22" t="s">
        <v>474</v>
      </c>
      <c r="I50" s="26"/>
      <c r="J50" s="22"/>
      <c r="K50" s="29"/>
      <c r="L50" s="29" t="s">
        <v>477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 x14ac:dyDescent="0.3">
      <c r="B51" s="25">
        <f t="shared" si="2"/>
        <v>7</v>
      </c>
      <c r="C51" s="117" t="s">
        <v>486</v>
      </c>
      <c r="D51" s="118"/>
      <c r="E51" s="118"/>
      <c r="F51" s="118"/>
      <c r="G51" s="28"/>
      <c r="H51" s="22" t="s">
        <v>474</v>
      </c>
      <c r="I51" s="26"/>
      <c r="J51" s="22"/>
      <c r="K51" s="29"/>
      <c r="L51" s="29" t="s">
        <v>477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 x14ac:dyDescent="0.3">
      <c r="B52" s="25">
        <f t="shared" si="2"/>
        <v>8</v>
      </c>
      <c r="C52" s="117" t="s">
        <v>486</v>
      </c>
      <c r="D52" s="118"/>
      <c r="E52" s="118"/>
      <c r="F52" s="118"/>
      <c r="G52" s="28"/>
      <c r="H52" s="22" t="s">
        <v>474</v>
      </c>
      <c r="I52" s="26"/>
      <c r="J52" s="22"/>
      <c r="K52" s="29"/>
      <c r="L52" s="29" t="s">
        <v>477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 x14ac:dyDescent="0.3">
      <c r="B53" s="25">
        <f t="shared" si="2"/>
        <v>9</v>
      </c>
      <c r="C53" s="117" t="s">
        <v>486</v>
      </c>
      <c r="D53" s="118"/>
      <c r="E53" s="118"/>
      <c r="F53" s="118"/>
      <c r="G53" s="28"/>
      <c r="H53" s="22" t="s">
        <v>474</v>
      </c>
      <c r="I53" s="26"/>
      <c r="J53" s="22"/>
      <c r="K53" s="29"/>
      <c r="L53" s="29" t="s">
        <v>477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 x14ac:dyDescent="0.3">
      <c r="B54" s="25">
        <f t="shared" si="2"/>
        <v>10</v>
      </c>
      <c r="C54" s="117" t="s">
        <v>486</v>
      </c>
      <c r="D54" s="118"/>
      <c r="E54" s="118"/>
      <c r="F54" s="118"/>
      <c r="G54" s="28"/>
      <c r="H54" s="22" t="s">
        <v>474</v>
      </c>
      <c r="I54" s="26"/>
      <c r="J54" s="22"/>
      <c r="K54" s="29"/>
      <c r="L54" s="29" t="s">
        <v>477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8.75" customHeight="1" x14ac:dyDescent="0.3">
      <c r="B55" s="1"/>
      <c r="C55" s="127"/>
      <c r="D55" s="128"/>
      <c r="E55" s="128"/>
      <c r="F55" s="1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8.75" customHeight="1" x14ac:dyDescent="0.3">
      <c r="B56" s="115" t="s">
        <v>494</v>
      </c>
      <c r="C56" s="116"/>
      <c r="D56" s="116"/>
      <c r="E56" s="36"/>
      <c r="F56" s="3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 x14ac:dyDescent="0.3">
      <c r="B57" s="24" t="s">
        <v>456</v>
      </c>
      <c r="C57" s="30" t="s">
        <v>433</v>
      </c>
      <c r="D57" s="31" t="s">
        <v>434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 x14ac:dyDescent="0.3">
      <c r="B58" s="27">
        <v>1</v>
      </c>
      <c r="C58" s="32" t="s">
        <v>473</v>
      </c>
      <c r="D58" s="26" t="s">
        <v>474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 x14ac:dyDescent="0.3">
      <c r="B59" s="27">
        <f t="shared" ref="B59" si="3">B58+1</f>
        <v>2</v>
      </c>
      <c r="C59" s="32" t="s">
        <v>473</v>
      </c>
      <c r="D59" s="26" t="s">
        <v>474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 x14ac:dyDescent="0.3">
      <c r="B60" s="27">
        <v>3</v>
      </c>
      <c r="C60" s="32" t="s">
        <v>473</v>
      </c>
      <c r="D60" s="26" t="s">
        <v>474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 x14ac:dyDescent="0.3">
      <c r="B62" s="126" t="s">
        <v>495</v>
      </c>
      <c r="C62" s="126"/>
      <c r="D62" s="126"/>
      <c r="E62" s="126"/>
      <c r="F62" s="12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 x14ac:dyDescent="0.3">
      <c r="B63" s="18" t="s">
        <v>456</v>
      </c>
      <c r="C63" s="125" t="s">
        <v>439</v>
      </c>
      <c r="D63" s="120"/>
      <c r="E63" s="120"/>
      <c r="F63" s="17" t="s">
        <v>440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 x14ac:dyDescent="0.3">
      <c r="B64" s="33">
        <v>1</v>
      </c>
      <c r="C64" s="119"/>
      <c r="D64" s="120"/>
      <c r="E64" s="120"/>
      <c r="F64" s="25" t="s">
        <v>474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 x14ac:dyDescent="0.3">
      <c r="B65" s="33">
        <v>2</v>
      </c>
      <c r="C65" s="119"/>
      <c r="D65" s="120"/>
      <c r="E65" s="120"/>
      <c r="F65" s="25" t="s">
        <v>474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 x14ac:dyDescent="0.3">
      <c r="B66" s="33">
        <v>3</v>
      </c>
      <c r="C66" s="119"/>
      <c r="D66" s="120"/>
      <c r="E66" s="120"/>
      <c r="F66" s="25" t="s">
        <v>474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 x14ac:dyDescent="0.3">
      <c r="B67" s="33">
        <v>4</v>
      </c>
      <c r="C67" s="119"/>
      <c r="D67" s="120"/>
      <c r="E67" s="120"/>
      <c r="F67" s="25" t="s">
        <v>474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 x14ac:dyDescent="0.3">
      <c r="B68" s="33">
        <v>5</v>
      </c>
      <c r="C68" s="119"/>
      <c r="D68" s="120"/>
      <c r="E68" s="120"/>
      <c r="F68" s="25" t="s">
        <v>474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7.399999999999999" x14ac:dyDescent="0.3">
      <c r="B70" s="126" t="s">
        <v>496</v>
      </c>
      <c r="C70" s="126"/>
      <c r="D70" s="126"/>
      <c r="E70" s="12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 x14ac:dyDescent="0.3">
      <c r="B71" s="18" t="s">
        <v>456</v>
      </c>
      <c r="C71" s="125" t="s">
        <v>445</v>
      </c>
      <c r="D71" s="120"/>
      <c r="E71" s="120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 x14ac:dyDescent="0.3">
      <c r="B72" s="33">
        <v>1</v>
      </c>
      <c r="C72" s="119"/>
      <c r="D72" s="120"/>
      <c r="E72" s="120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 x14ac:dyDescent="0.3">
      <c r="B73" s="33">
        <v>2</v>
      </c>
      <c r="C73" s="119"/>
      <c r="D73" s="120"/>
      <c r="E73" s="120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 x14ac:dyDescent="0.3">
      <c r="B74" s="33">
        <v>3</v>
      </c>
      <c r="C74" s="119"/>
      <c r="D74" s="120"/>
      <c r="E74" s="120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 x14ac:dyDescent="0.3">
      <c r="B75" s="33">
        <v>4</v>
      </c>
      <c r="C75" s="119"/>
      <c r="D75" s="120"/>
      <c r="E75" s="120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 x14ac:dyDescent="0.3">
      <c r="B76" s="33">
        <v>5</v>
      </c>
      <c r="C76" s="119"/>
      <c r="D76" s="120"/>
      <c r="E76" s="120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 x14ac:dyDescent="0.3">
      <c r="B78" s="126" t="s">
        <v>497</v>
      </c>
      <c r="C78" s="126"/>
      <c r="D78" s="126"/>
      <c r="E78" s="126"/>
      <c r="F78" s="126"/>
      <c r="G78" s="1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 x14ac:dyDescent="0.3">
      <c r="B79" s="18" t="s">
        <v>456</v>
      </c>
      <c r="C79" s="125" t="s">
        <v>446</v>
      </c>
      <c r="D79" s="120"/>
      <c r="E79" s="120"/>
      <c r="F79" s="17" t="s">
        <v>447</v>
      </c>
      <c r="G79" s="17" t="s">
        <v>414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 x14ac:dyDescent="0.3">
      <c r="B80" s="33">
        <v>1</v>
      </c>
      <c r="C80" s="119"/>
      <c r="D80" s="120"/>
      <c r="E80" s="120"/>
      <c r="F80" s="25" t="s">
        <v>474</v>
      </c>
      <c r="G80" s="25" t="s">
        <v>477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3" ht="12.75" customHeight="1" x14ac:dyDescent="0.3">
      <c r="B81" s="33">
        <v>2</v>
      </c>
      <c r="C81" s="119"/>
      <c r="D81" s="120"/>
      <c r="E81" s="120"/>
      <c r="F81" s="25" t="s">
        <v>474</v>
      </c>
      <c r="G81" s="25" t="s">
        <v>477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3" ht="12.75" customHeight="1" x14ac:dyDescent="0.3">
      <c r="B82" s="33">
        <v>3</v>
      </c>
      <c r="C82" s="119"/>
      <c r="D82" s="120"/>
      <c r="E82" s="120"/>
      <c r="F82" s="25" t="s">
        <v>474</v>
      </c>
      <c r="G82" s="25" t="s">
        <v>477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3" ht="12.75" customHeight="1" x14ac:dyDescent="0.3">
      <c r="B83" s="33">
        <v>4</v>
      </c>
      <c r="C83" s="119"/>
      <c r="D83" s="120"/>
      <c r="E83" s="120"/>
      <c r="F83" s="25" t="s">
        <v>474</v>
      </c>
      <c r="G83" s="25" t="s">
        <v>477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3" ht="12.75" customHeight="1" x14ac:dyDescent="0.3">
      <c r="B84" s="33">
        <v>5</v>
      </c>
      <c r="C84" s="119"/>
      <c r="D84" s="120"/>
      <c r="E84" s="120"/>
      <c r="F84" s="25" t="s">
        <v>474</v>
      </c>
      <c r="G84" s="25" t="s">
        <v>477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3" ht="12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3" ht="12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3" ht="12.75" hidden="1" customHeight="1" x14ac:dyDescent="0.3">
      <c r="B87" s="1"/>
      <c r="C87" s="35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3" ht="12.75" hidden="1" customHeight="1" x14ac:dyDescent="0.35">
      <c r="B88" s="1"/>
      <c r="C88" s="7" t="s">
        <v>471</v>
      </c>
      <c r="D88" s="1"/>
      <c r="E88" s="1"/>
      <c r="F88" s="7" t="s">
        <v>474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3" ht="12.75" hidden="1" customHeight="1" x14ac:dyDescent="0.35">
      <c r="B89" s="1"/>
      <c r="C89" s="7" t="s">
        <v>457</v>
      </c>
      <c r="D89" s="1"/>
      <c r="E89" s="1"/>
      <c r="F89" s="7" t="s">
        <v>379</v>
      </c>
      <c r="G89" s="1"/>
      <c r="H89" s="1"/>
      <c r="I89" s="107" t="s">
        <v>491</v>
      </c>
      <c r="J89" s="60" t="s">
        <v>499</v>
      </c>
      <c r="K89" s="70" t="s">
        <v>500</v>
      </c>
      <c r="L89" s="63" t="s">
        <v>498</v>
      </c>
      <c r="M89" s="63" t="s">
        <v>392</v>
      </c>
      <c r="N89" s="63" t="s">
        <v>393</v>
      </c>
      <c r="O89" s="63" t="s">
        <v>394</v>
      </c>
      <c r="P89" s="70" t="s">
        <v>395</v>
      </c>
      <c r="Q89" s="70" t="s">
        <v>396</v>
      </c>
      <c r="R89" s="70" t="s">
        <v>397</v>
      </c>
      <c r="S89" s="105" t="s">
        <v>406</v>
      </c>
      <c r="T89" s="105" t="s">
        <v>408</v>
      </c>
      <c r="U89" s="105" t="s">
        <v>409</v>
      </c>
      <c r="V89" s="105" t="s">
        <v>407</v>
      </c>
      <c r="W89" s="105" t="s">
        <v>410</v>
      </c>
    </row>
    <row r="90" spans="2:23" ht="12.75" hidden="1" customHeight="1" x14ac:dyDescent="0.35">
      <c r="B90" s="1"/>
      <c r="C90" s="7" t="s">
        <v>535</v>
      </c>
      <c r="D90" s="1"/>
      <c r="E90" s="1"/>
      <c r="F90" s="7" t="s">
        <v>380</v>
      </c>
      <c r="G90" s="1"/>
      <c r="H90" s="1"/>
      <c r="I90" s="108"/>
      <c r="J90" s="61"/>
      <c r="K90" s="64"/>
      <c r="L90" s="64"/>
      <c r="M90" s="64"/>
      <c r="N90" s="64"/>
      <c r="O90" s="64"/>
      <c r="P90" s="64"/>
      <c r="Q90" s="64"/>
      <c r="R90" s="64"/>
      <c r="S90" s="106"/>
      <c r="T90" s="106"/>
      <c r="U90" s="106"/>
      <c r="V90" s="106"/>
      <c r="W90" s="106"/>
    </row>
    <row r="91" spans="2:23" ht="12.75" hidden="1" customHeight="1" x14ac:dyDescent="0.35">
      <c r="B91" s="1"/>
      <c r="C91" s="7" t="s">
        <v>458</v>
      </c>
      <c r="D91" s="1"/>
      <c r="E91" s="1"/>
      <c r="G91" s="1"/>
      <c r="H91" s="1"/>
      <c r="I91" s="109"/>
      <c r="J91" s="62"/>
      <c r="K91" s="64"/>
      <c r="L91" s="64"/>
      <c r="M91" s="64"/>
      <c r="N91" s="64"/>
      <c r="O91" s="64"/>
      <c r="P91" s="64"/>
      <c r="Q91" s="64"/>
      <c r="R91" s="64"/>
      <c r="S91" s="106"/>
      <c r="T91" s="106"/>
      <c r="U91" s="106"/>
      <c r="V91" s="106"/>
      <c r="W91" s="106"/>
    </row>
    <row r="92" spans="2:23" ht="12.75" hidden="1" customHeight="1" x14ac:dyDescent="0.35">
      <c r="B92" s="1"/>
      <c r="C92" s="7" t="s">
        <v>459</v>
      </c>
      <c r="D92" s="1"/>
      <c r="E92" s="1"/>
      <c r="F92" s="7" t="s">
        <v>475</v>
      </c>
      <c r="G92" s="1"/>
      <c r="H92" s="1"/>
      <c r="I92" s="39" t="s">
        <v>502</v>
      </c>
      <c r="J92" s="38">
        <f>IF(C14="Contributo su rivista fascia 'A'- ANVUR (non bibl.)/ISI-SCOPUS (bibl.)",1,0)</f>
        <v>0</v>
      </c>
      <c r="K92" s="38">
        <f>IF(C14="Contributo su rivista scientifica ANVUR diversa da fascia -A-",1,0)</f>
        <v>0</v>
      </c>
      <c r="L92" s="38">
        <f>IF(C14="Contributo in altre riviste",1,0)</f>
        <v>0</v>
      </c>
      <c r="M92" s="38">
        <f>IF(C14="Monografia",1,0)</f>
        <v>0</v>
      </c>
      <c r="N92" s="41">
        <f>IF(C14="Capitolo di libro",1,0)</f>
        <v>0</v>
      </c>
      <c r="O92" s="41">
        <f>IF(C14="Contributo in volume collettaneo",1,0)</f>
        <v>0</v>
      </c>
      <c r="P92" s="41">
        <f>IF(C14="Atti di convegno indicizzato ISI-SCOPUS",1,0)</f>
        <v>0</v>
      </c>
      <c r="Q92" s="38">
        <f>IF(C14="Altri atti di convegno",1,0)</f>
        <v>0</v>
      </c>
      <c r="R92" s="38">
        <f>IF(C14="Altro",1,0)</f>
        <v>0</v>
      </c>
      <c r="S92" s="38">
        <f>IF(L14="Sì",1,0)</f>
        <v>0</v>
      </c>
      <c r="T92" s="38">
        <f>IF(M14="Sì",1,0)</f>
        <v>0</v>
      </c>
      <c r="U92" s="38">
        <f>IF(N14="Sì",1,0)</f>
        <v>0</v>
      </c>
      <c r="V92" s="38">
        <f>IF(O14="Sì",1,0)</f>
        <v>0</v>
      </c>
      <c r="W92" s="41">
        <f>IF(P14="Eleggibile",1,0)</f>
        <v>0</v>
      </c>
    </row>
    <row r="93" spans="2:23" ht="12.75" hidden="1" customHeight="1" x14ac:dyDescent="0.35">
      <c r="B93" s="1"/>
      <c r="C93" s="7" t="s">
        <v>460</v>
      </c>
      <c r="D93" s="1"/>
      <c r="E93" s="1"/>
      <c r="F93" s="7" t="s">
        <v>501</v>
      </c>
      <c r="G93" s="1"/>
      <c r="H93" s="1"/>
      <c r="I93" s="39" t="s">
        <v>503</v>
      </c>
      <c r="J93" s="38">
        <f t="shared" ref="J93:J103" si="4">IF(C15="Contributo su rivista fascia 'A'- ANVUR (non bibl.)/ISI-SCOPUS (bibl.)",1,0)</f>
        <v>0</v>
      </c>
      <c r="K93" s="38">
        <f t="shared" ref="K93:K103" si="5">IF(C15="Contributo su rivista scientifica ANVUR diversa da fascia -A-",1,0)</f>
        <v>0</v>
      </c>
      <c r="L93" s="38">
        <f t="shared" ref="L93:L103" si="6">IF(C15="Contributo in altre riviste",1,0)</f>
        <v>0</v>
      </c>
      <c r="M93" s="38">
        <f t="shared" ref="M93:M103" si="7">IF(C15="Monografia",1,0)</f>
        <v>0</v>
      </c>
      <c r="N93" s="41">
        <f t="shared" ref="N93:N103" si="8">IF(C15="Capitolo di libro",1,0)</f>
        <v>0</v>
      </c>
      <c r="O93" s="41">
        <f t="shared" ref="O93:O103" si="9">IF(C15="Contributo in volume collettaneo",1,0)</f>
        <v>0</v>
      </c>
      <c r="P93" s="41">
        <f t="shared" ref="P93:P103" si="10">IF(C15="Atti di convegno indicizzato ISI-SCOPUS",1,0)</f>
        <v>0</v>
      </c>
      <c r="Q93" s="38">
        <f t="shared" ref="Q93:Q103" si="11">IF(C15="Altri atti di convegno",1,0)</f>
        <v>0</v>
      </c>
      <c r="R93" s="38">
        <f t="shared" ref="R93:R103" si="12">IF(C15="Altro",1,0)</f>
        <v>0</v>
      </c>
      <c r="S93" s="38">
        <f t="shared" ref="S93:S103" si="13">IF(L15="Sì",1,0)</f>
        <v>0</v>
      </c>
      <c r="T93" s="38">
        <f t="shared" ref="T93:T103" si="14">IF(M15="Sì",1,0)</f>
        <v>0</v>
      </c>
      <c r="U93" s="38">
        <f t="shared" ref="U93:U103" si="15">IF(N15="Sì",1,0)</f>
        <v>0</v>
      </c>
      <c r="V93" s="38">
        <f t="shared" ref="V93:V103" si="16">IF(O15="Sì",1,0)</f>
        <v>0</v>
      </c>
      <c r="W93" s="41">
        <f t="shared" ref="W93:W103" si="17">IF(P15="Eleggibile",1,0)</f>
        <v>0</v>
      </c>
    </row>
    <row r="94" spans="2:23" ht="12.75" hidden="1" customHeight="1" x14ac:dyDescent="0.35">
      <c r="B94" s="1"/>
      <c r="C94" s="7" t="s">
        <v>461</v>
      </c>
      <c r="D94" s="1"/>
      <c r="E94" s="1"/>
      <c r="F94" s="7" t="s">
        <v>500</v>
      </c>
      <c r="G94" s="1"/>
      <c r="H94" s="1"/>
      <c r="I94" s="39" t="s">
        <v>504</v>
      </c>
      <c r="J94" s="38">
        <f t="shared" si="4"/>
        <v>0</v>
      </c>
      <c r="K94" s="38">
        <f t="shared" si="5"/>
        <v>0</v>
      </c>
      <c r="L94" s="38">
        <f t="shared" si="6"/>
        <v>0</v>
      </c>
      <c r="M94" s="38">
        <f t="shared" si="7"/>
        <v>0</v>
      </c>
      <c r="N94" s="41">
        <f t="shared" si="8"/>
        <v>0</v>
      </c>
      <c r="O94" s="41">
        <f t="shared" si="9"/>
        <v>0</v>
      </c>
      <c r="P94" s="41">
        <f t="shared" si="10"/>
        <v>0</v>
      </c>
      <c r="Q94" s="38">
        <f t="shared" si="11"/>
        <v>0</v>
      </c>
      <c r="R94" s="38">
        <f t="shared" si="12"/>
        <v>0</v>
      </c>
      <c r="S94" s="38">
        <f t="shared" si="13"/>
        <v>0</v>
      </c>
      <c r="T94" s="38">
        <f t="shared" si="14"/>
        <v>0</v>
      </c>
      <c r="U94" s="38">
        <f t="shared" si="15"/>
        <v>0</v>
      </c>
      <c r="V94" s="38">
        <f t="shared" si="16"/>
        <v>0</v>
      </c>
      <c r="W94" s="41">
        <f t="shared" si="17"/>
        <v>0</v>
      </c>
    </row>
    <row r="95" spans="2:23" ht="12.75" hidden="1" customHeight="1" x14ac:dyDescent="0.35">
      <c r="B95" s="1"/>
      <c r="C95" s="7" t="s">
        <v>462</v>
      </c>
      <c r="D95" s="1"/>
      <c r="E95" s="1"/>
      <c r="F95" s="7" t="s">
        <v>498</v>
      </c>
      <c r="G95" s="1"/>
      <c r="H95" s="1"/>
      <c r="I95" s="39" t="s">
        <v>505</v>
      </c>
      <c r="J95" s="38">
        <f t="shared" si="4"/>
        <v>0</v>
      </c>
      <c r="K95" s="38">
        <f t="shared" si="5"/>
        <v>0</v>
      </c>
      <c r="L95" s="38">
        <f t="shared" si="6"/>
        <v>0</v>
      </c>
      <c r="M95" s="38">
        <f t="shared" si="7"/>
        <v>0</v>
      </c>
      <c r="N95" s="41">
        <f t="shared" si="8"/>
        <v>0</v>
      </c>
      <c r="O95" s="41">
        <f t="shared" si="9"/>
        <v>0</v>
      </c>
      <c r="P95" s="41">
        <f t="shared" si="10"/>
        <v>0</v>
      </c>
      <c r="Q95" s="38">
        <f t="shared" si="11"/>
        <v>0</v>
      </c>
      <c r="R95" s="38">
        <f t="shared" si="12"/>
        <v>0</v>
      </c>
      <c r="S95" s="38">
        <f t="shared" si="13"/>
        <v>0</v>
      </c>
      <c r="T95" s="38">
        <f t="shared" si="14"/>
        <v>0</v>
      </c>
      <c r="U95" s="38">
        <f t="shared" si="15"/>
        <v>0</v>
      </c>
      <c r="V95" s="38">
        <f t="shared" si="16"/>
        <v>0</v>
      </c>
      <c r="W95" s="41">
        <f t="shared" si="17"/>
        <v>0</v>
      </c>
    </row>
    <row r="96" spans="2:23" ht="12.75" hidden="1" customHeight="1" x14ac:dyDescent="0.35">
      <c r="B96" s="1"/>
      <c r="C96" s="7" t="s">
        <v>463</v>
      </c>
      <c r="D96" s="1"/>
      <c r="E96" s="1"/>
      <c r="F96" s="7" t="s">
        <v>392</v>
      </c>
      <c r="G96" s="1"/>
      <c r="H96" s="1"/>
      <c r="I96" s="39" t="s">
        <v>506</v>
      </c>
      <c r="J96" s="38">
        <f t="shared" si="4"/>
        <v>0</v>
      </c>
      <c r="K96" s="38">
        <f t="shared" si="5"/>
        <v>0</v>
      </c>
      <c r="L96" s="38">
        <f t="shared" si="6"/>
        <v>0</v>
      </c>
      <c r="M96" s="38">
        <f t="shared" si="7"/>
        <v>0</v>
      </c>
      <c r="N96" s="41">
        <f t="shared" si="8"/>
        <v>0</v>
      </c>
      <c r="O96" s="41">
        <f t="shared" si="9"/>
        <v>0</v>
      </c>
      <c r="P96" s="41">
        <f t="shared" si="10"/>
        <v>0</v>
      </c>
      <c r="Q96" s="38">
        <f t="shared" si="11"/>
        <v>0</v>
      </c>
      <c r="R96" s="38">
        <f t="shared" si="12"/>
        <v>0</v>
      </c>
      <c r="S96" s="38">
        <f t="shared" si="13"/>
        <v>0</v>
      </c>
      <c r="T96" s="38">
        <f t="shared" si="14"/>
        <v>0</v>
      </c>
      <c r="U96" s="38">
        <f t="shared" si="15"/>
        <v>0</v>
      </c>
      <c r="V96" s="38">
        <f t="shared" si="16"/>
        <v>0</v>
      </c>
      <c r="W96" s="41">
        <f t="shared" si="17"/>
        <v>0</v>
      </c>
    </row>
    <row r="97" spans="2:23" ht="12.75" hidden="1" customHeight="1" x14ac:dyDescent="0.35">
      <c r="B97" s="1"/>
      <c r="C97" s="1"/>
      <c r="D97" s="1"/>
      <c r="E97" s="1"/>
      <c r="F97" s="7" t="s">
        <v>393</v>
      </c>
      <c r="G97" s="1"/>
      <c r="H97" s="1"/>
      <c r="I97" s="39" t="s">
        <v>507</v>
      </c>
      <c r="J97" s="38">
        <f t="shared" si="4"/>
        <v>0</v>
      </c>
      <c r="K97" s="38">
        <f t="shared" si="5"/>
        <v>0</v>
      </c>
      <c r="L97" s="38">
        <f t="shared" si="6"/>
        <v>0</v>
      </c>
      <c r="M97" s="38">
        <f t="shared" si="7"/>
        <v>0</v>
      </c>
      <c r="N97" s="41">
        <f t="shared" si="8"/>
        <v>0</v>
      </c>
      <c r="O97" s="41">
        <f t="shared" si="9"/>
        <v>0</v>
      </c>
      <c r="P97" s="41">
        <f t="shared" si="10"/>
        <v>0</v>
      </c>
      <c r="Q97" s="38">
        <f t="shared" si="11"/>
        <v>0</v>
      </c>
      <c r="R97" s="38">
        <f t="shared" si="12"/>
        <v>0</v>
      </c>
      <c r="S97" s="38">
        <f t="shared" si="13"/>
        <v>0</v>
      </c>
      <c r="T97" s="38">
        <f t="shared" si="14"/>
        <v>0</v>
      </c>
      <c r="U97" s="38">
        <f t="shared" si="15"/>
        <v>0</v>
      </c>
      <c r="V97" s="38">
        <f t="shared" si="16"/>
        <v>0</v>
      </c>
      <c r="W97" s="41">
        <f t="shared" si="17"/>
        <v>0</v>
      </c>
    </row>
    <row r="98" spans="2:23" ht="12.75" hidden="1" customHeight="1" x14ac:dyDescent="0.35">
      <c r="B98" s="1"/>
      <c r="C98" s="7" t="s">
        <v>472</v>
      </c>
      <c r="D98" s="1"/>
      <c r="E98" s="1"/>
      <c r="F98" s="7" t="s">
        <v>394</v>
      </c>
      <c r="G98" s="1"/>
      <c r="H98" s="1"/>
      <c r="I98" s="39" t="s">
        <v>508</v>
      </c>
      <c r="J98" s="38">
        <f t="shared" si="4"/>
        <v>0</v>
      </c>
      <c r="K98" s="38">
        <f t="shared" si="5"/>
        <v>0</v>
      </c>
      <c r="L98" s="38">
        <f t="shared" si="6"/>
        <v>0</v>
      </c>
      <c r="M98" s="38">
        <f t="shared" si="7"/>
        <v>0</v>
      </c>
      <c r="N98" s="41">
        <f t="shared" si="8"/>
        <v>0</v>
      </c>
      <c r="O98" s="41">
        <f t="shared" si="9"/>
        <v>0</v>
      </c>
      <c r="P98" s="41">
        <f t="shared" si="10"/>
        <v>0</v>
      </c>
      <c r="Q98" s="38">
        <f t="shared" si="11"/>
        <v>0</v>
      </c>
      <c r="R98" s="38">
        <f t="shared" si="12"/>
        <v>0</v>
      </c>
      <c r="S98" s="38">
        <f t="shared" si="13"/>
        <v>0</v>
      </c>
      <c r="T98" s="38">
        <f t="shared" si="14"/>
        <v>0</v>
      </c>
      <c r="U98" s="38">
        <f t="shared" si="15"/>
        <v>0</v>
      </c>
      <c r="V98" s="38">
        <f t="shared" si="16"/>
        <v>0</v>
      </c>
      <c r="W98" s="41">
        <f t="shared" si="17"/>
        <v>0</v>
      </c>
    </row>
    <row r="99" spans="2:23" ht="12.75" hidden="1" customHeight="1" x14ac:dyDescent="0.35">
      <c r="B99" s="1"/>
      <c r="C99" s="6" t="s">
        <v>5</v>
      </c>
      <c r="D99" s="1"/>
      <c r="E99" s="1"/>
      <c r="F99" s="7" t="s">
        <v>395</v>
      </c>
      <c r="G99" s="1"/>
      <c r="H99" s="1"/>
      <c r="I99" s="39" t="s">
        <v>509</v>
      </c>
      <c r="J99" s="38">
        <f t="shared" si="4"/>
        <v>0</v>
      </c>
      <c r="K99" s="38">
        <f t="shared" si="5"/>
        <v>0</v>
      </c>
      <c r="L99" s="38">
        <f t="shared" si="6"/>
        <v>0</v>
      </c>
      <c r="M99" s="38">
        <f t="shared" si="7"/>
        <v>0</v>
      </c>
      <c r="N99" s="41">
        <f t="shared" si="8"/>
        <v>0</v>
      </c>
      <c r="O99" s="41">
        <f t="shared" si="9"/>
        <v>0</v>
      </c>
      <c r="P99" s="41">
        <f t="shared" si="10"/>
        <v>0</v>
      </c>
      <c r="Q99" s="38">
        <f t="shared" si="11"/>
        <v>0</v>
      </c>
      <c r="R99" s="38">
        <f t="shared" si="12"/>
        <v>0</v>
      </c>
      <c r="S99" s="38">
        <f t="shared" si="13"/>
        <v>0</v>
      </c>
      <c r="T99" s="38">
        <f t="shared" si="14"/>
        <v>0</v>
      </c>
      <c r="U99" s="38">
        <f t="shared" si="15"/>
        <v>0</v>
      </c>
      <c r="V99" s="38">
        <f t="shared" si="16"/>
        <v>0</v>
      </c>
      <c r="W99" s="41">
        <f t="shared" si="17"/>
        <v>0</v>
      </c>
    </row>
    <row r="100" spans="2:23" ht="12.75" hidden="1" customHeight="1" x14ac:dyDescent="0.35">
      <c r="B100" s="1"/>
      <c r="C100" s="6" t="s">
        <v>6</v>
      </c>
      <c r="D100" s="1"/>
      <c r="E100" s="1"/>
      <c r="F100" s="7" t="s">
        <v>515</v>
      </c>
      <c r="G100" s="1"/>
      <c r="H100" s="1"/>
      <c r="I100" s="39" t="s">
        <v>510</v>
      </c>
      <c r="J100" s="38">
        <f t="shared" si="4"/>
        <v>0</v>
      </c>
      <c r="K100" s="38">
        <f t="shared" si="5"/>
        <v>0</v>
      </c>
      <c r="L100" s="38">
        <f t="shared" si="6"/>
        <v>0</v>
      </c>
      <c r="M100" s="38">
        <f t="shared" si="7"/>
        <v>0</v>
      </c>
      <c r="N100" s="41">
        <f t="shared" si="8"/>
        <v>0</v>
      </c>
      <c r="O100" s="41">
        <f t="shared" si="9"/>
        <v>0</v>
      </c>
      <c r="P100" s="41">
        <f t="shared" si="10"/>
        <v>0</v>
      </c>
      <c r="Q100" s="38">
        <f t="shared" si="11"/>
        <v>0</v>
      </c>
      <c r="R100" s="38">
        <f t="shared" si="12"/>
        <v>0</v>
      </c>
      <c r="S100" s="38">
        <f t="shared" si="13"/>
        <v>0</v>
      </c>
      <c r="T100" s="38">
        <f t="shared" si="14"/>
        <v>0</v>
      </c>
      <c r="U100" s="38">
        <f t="shared" si="15"/>
        <v>0</v>
      </c>
      <c r="V100" s="38">
        <f t="shared" si="16"/>
        <v>0</v>
      </c>
      <c r="W100" s="41">
        <f t="shared" si="17"/>
        <v>0</v>
      </c>
    </row>
    <row r="101" spans="2:23" ht="12.75" hidden="1" customHeight="1" x14ac:dyDescent="0.35">
      <c r="B101" s="1"/>
      <c r="C101" s="6" t="s">
        <v>7</v>
      </c>
      <c r="D101" s="1"/>
      <c r="E101" s="1"/>
      <c r="F101" s="7" t="s">
        <v>397</v>
      </c>
      <c r="G101" s="1"/>
      <c r="H101" s="1"/>
      <c r="I101" s="39" t="s">
        <v>511</v>
      </c>
      <c r="J101" s="38">
        <f t="shared" si="4"/>
        <v>0</v>
      </c>
      <c r="K101" s="38">
        <f t="shared" si="5"/>
        <v>0</v>
      </c>
      <c r="L101" s="38">
        <f t="shared" si="6"/>
        <v>0</v>
      </c>
      <c r="M101" s="38">
        <f t="shared" si="7"/>
        <v>0</v>
      </c>
      <c r="N101" s="41">
        <f t="shared" si="8"/>
        <v>0</v>
      </c>
      <c r="O101" s="41">
        <f t="shared" si="9"/>
        <v>0</v>
      </c>
      <c r="P101" s="41">
        <f t="shared" si="10"/>
        <v>0</v>
      </c>
      <c r="Q101" s="38">
        <f t="shared" si="11"/>
        <v>0</v>
      </c>
      <c r="R101" s="38">
        <f t="shared" si="12"/>
        <v>0</v>
      </c>
      <c r="S101" s="38">
        <f t="shared" si="13"/>
        <v>0</v>
      </c>
      <c r="T101" s="38">
        <f t="shared" si="14"/>
        <v>0</v>
      </c>
      <c r="U101" s="38">
        <f t="shared" si="15"/>
        <v>0</v>
      </c>
      <c r="V101" s="38">
        <f t="shared" si="16"/>
        <v>0</v>
      </c>
      <c r="W101" s="41">
        <f t="shared" si="17"/>
        <v>0</v>
      </c>
    </row>
    <row r="102" spans="2:23" ht="12.75" hidden="1" customHeight="1" x14ac:dyDescent="0.3">
      <c r="B102" s="1"/>
      <c r="C102" s="6" t="s">
        <v>381</v>
      </c>
      <c r="D102" s="1"/>
      <c r="E102" s="1"/>
      <c r="F102" s="1"/>
      <c r="G102" s="1"/>
      <c r="H102" s="1"/>
      <c r="I102" s="39" t="s">
        <v>512</v>
      </c>
      <c r="J102" s="38">
        <f t="shared" si="4"/>
        <v>0</v>
      </c>
      <c r="K102" s="38">
        <f t="shared" si="5"/>
        <v>0</v>
      </c>
      <c r="L102" s="38">
        <f t="shared" si="6"/>
        <v>0</v>
      </c>
      <c r="M102" s="38">
        <f t="shared" si="7"/>
        <v>0</v>
      </c>
      <c r="N102" s="41">
        <f t="shared" si="8"/>
        <v>0</v>
      </c>
      <c r="O102" s="41">
        <f t="shared" si="9"/>
        <v>0</v>
      </c>
      <c r="P102" s="41">
        <f t="shared" si="10"/>
        <v>0</v>
      </c>
      <c r="Q102" s="38">
        <f t="shared" si="11"/>
        <v>0</v>
      </c>
      <c r="R102" s="38">
        <f t="shared" si="12"/>
        <v>0</v>
      </c>
      <c r="S102" s="38">
        <f t="shared" si="13"/>
        <v>0</v>
      </c>
      <c r="T102" s="38">
        <f t="shared" si="14"/>
        <v>0</v>
      </c>
      <c r="U102" s="38">
        <f t="shared" si="15"/>
        <v>0</v>
      </c>
      <c r="V102" s="38">
        <f t="shared" si="16"/>
        <v>0</v>
      </c>
      <c r="W102" s="41">
        <f t="shared" si="17"/>
        <v>0</v>
      </c>
    </row>
    <row r="103" spans="2:23" ht="12.75" hidden="1" customHeight="1" x14ac:dyDescent="0.35">
      <c r="B103" s="1"/>
      <c r="C103" s="6" t="s">
        <v>382</v>
      </c>
      <c r="D103" s="1"/>
      <c r="E103" s="1"/>
      <c r="F103" s="7" t="s">
        <v>476</v>
      </c>
      <c r="G103" s="1"/>
      <c r="H103" s="1"/>
      <c r="I103" s="39" t="s">
        <v>513</v>
      </c>
      <c r="J103" s="38">
        <f t="shared" si="4"/>
        <v>0</v>
      </c>
      <c r="K103" s="38">
        <f t="shared" si="5"/>
        <v>0</v>
      </c>
      <c r="L103" s="38">
        <f t="shared" si="6"/>
        <v>0</v>
      </c>
      <c r="M103" s="38">
        <f t="shared" si="7"/>
        <v>0</v>
      </c>
      <c r="N103" s="41">
        <f t="shared" si="8"/>
        <v>0</v>
      </c>
      <c r="O103" s="41">
        <f t="shared" si="9"/>
        <v>0</v>
      </c>
      <c r="P103" s="41">
        <f t="shared" si="10"/>
        <v>0</v>
      </c>
      <c r="Q103" s="38">
        <f t="shared" si="11"/>
        <v>0</v>
      </c>
      <c r="R103" s="38">
        <f t="shared" si="12"/>
        <v>0</v>
      </c>
      <c r="S103" s="38">
        <f t="shared" si="13"/>
        <v>0</v>
      </c>
      <c r="T103" s="38">
        <f t="shared" si="14"/>
        <v>0</v>
      </c>
      <c r="U103" s="38">
        <f t="shared" si="15"/>
        <v>0</v>
      </c>
      <c r="V103" s="38">
        <f t="shared" si="16"/>
        <v>0</v>
      </c>
      <c r="W103" s="41">
        <f t="shared" si="17"/>
        <v>0</v>
      </c>
    </row>
    <row r="104" spans="2:23" ht="12.75" hidden="1" customHeight="1" x14ac:dyDescent="0.35">
      <c r="B104" s="1"/>
      <c r="C104" s="6" t="s">
        <v>383</v>
      </c>
      <c r="D104" s="1"/>
      <c r="E104" s="1"/>
      <c r="F104" s="7" t="s">
        <v>466</v>
      </c>
      <c r="G104" s="1"/>
      <c r="H104" s="1"/>
      <c r="I104" s="40" t="s">
        <v>514</v>
      </c>
      <c r="J104" s="40">
        <f>SUM(J92:J103)</f>
        <v>0</v>
      </c>
      <c r="K104" s="40">
        <f>SUM(K92:K103)</f>
        <v>0</v>
      </c>
      <c r="L104" s="40">
        <f t="shared" ref="L104:W104" si="18">SUM(L92:L103)</f>
        <v>0</v>
      </c>
      <c r="M104" s="40">
        <f t="shared" si="18"/>
        <v>0</v>
      </c>
      <c r="N104" s="40">
        <f t="shared" si="18"/>
        <v>0</v>
      </c>
      <c r="O104" s="40">
        <f t="shared" si="18"/>
        <v>0</v>
      </c>
      <c r="P104" s="40">
        <f t="shared" si="18"/>
        <v>0</v>
      </c>
      <c r="Q104" s="40">
        <f t="shared" si="18"/>
        <v>0</v>
      </c>
      <c r="R104" s="40">
        <f t="shared" si="18"/>
        <v>0</v>
      </c>
      <c r="S104" s="40">
        <f t="shared" si="18"/>
        <v>0</v>
      </c>
      <c r="T104" s="40">
        <f t="shared" si="18"/>
        <v>0</v>
      </c>
      <c r="U104" s="40">
        <f t="shared" si="18"/>
        <v>0</v>
      </c>
      <c r="V104" s="40">
        <f t="shared" si="18"/>
        <v>0</v>
      </c>
      <c r="W104" s="40">
        <f t="shared" si="18"/>
        <v>0</v>
      </c>
    </row>
    <row r="105" spans="2:23" ht="12.75" hidden="1" customHeight="1" x14ac:dyDescent="0.35">
      <c r="B105" s="1"/>
      <c r="C105" s="6" t="s">
        <v>384</v>
      </c>
      <c r="D105" s="1"/>
      <c r="E105" s="1"/>
      <c r="F105" s="7" t="s">
        <v>465</v>
      </c>
      <c r="G105" s="1"/>
      <c r="H105" s="1"/>
      <c r="I105" s="48" t="s">
        <v>521</v>
      </c>
      <c r="J105" s="49">
        <f>SUM(J104:R104)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3" ht="12.75" hidden="1" customHeight="1" x14ac:dyDescent="0.35">
      <c r="B106" s="1"/>
      <c r="C106" s="6" t="s">
        <v>385</v>
      </c>
      <c r="D106" s="1"/>
      <c r="E106" s="1"/>
      <c r="F106" s="7" t="s">
        <v>467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3" ht="12.75" hidden="1" customHeight="1" x14ac:dyDescent="0.35">
      <c r="B107" s="1"/>
      <c r="C107" s="6" t="s">
        <v>386</v>
      </c>
      <c r="D107" s="1"/>
      <c r="E107" s="1"/>
      <c r="F107" s="7" t="s">
        <v>468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3" ht="12.75" hidden="1" customHeight="1" x14ac:dyDescent="0.3">
      <c r="B108" s="1"/>
      <c r="C108" s="6" t="s">
        <v>387</v>
      </c>
      <c r="D108" s="1"/>
      <c r="E108" s="1"/>
      <c r="F108" s="1"/>
      <c r="G108" s="1"/>
      <c r="H108" s="1"/>
      <c r="I108" s="107" t="s">
        <v>516</v>
      </c>
      <c r="J108" s="92" t="s">
        <v>401</v>
      </c>
      <c r="K108" s="92" t="s">
        <v>402</v>
      </c>
      <c r="L108" s="92" t="s">
        <v>403</v>
      </c>
      <c r="M108" s="92" t="s">
        <v>404</v>
      </c>
      <c r="N108" s="92" t="s">
        <v>405</v>
      </c>
      <c r="O108" s="92" t="s">
        <v>397</v>
      </c>
      <c r="P108" s="1"/>
      <c r="Q108" s="137" t="s">
        <v>538</v>
      </c>
      <c r="R108" s="60" t="s">
        <v>466</v>
      </c>
      <c r="S108" s="63" t="s">
        <v>465</v>
      </c>
      <c r="T108" s="63" t="s">
        <v>467</v>
      </c>
      <c r="U108" s="63" t="s">
        <v>468</v>
      </c>
      <c r="V108" s="1"/>
    </row>
    <row r="109" spans="2:23" ht="12.75" hidden="1" customHeight="1" x14ac:dyDescent="0.35">
      <c r="B109" s="1"/>
      <c r="C109" s="6" t="s">
        <v>388</v>
      </c>
      <c r="D109" s="1"/>
      <c r="E109" s="1"/>
      <c r="F109" s="7" t="s">
        <v>477</v>
      </c>
      <c r="G109" s="1"/>
      <c r="H109" s="1"/>
      <c r="I109" s="108"/>
      <c r="J109" s="102"/>
      <c r="K109" s="102"/>
      <c r="L109" s="102"/>
      <c r="M109" s="102"/>
      <c r="N109" s="102"/>
      <c r="O109" s="102"/>
      <c r="P109" s="1"/>
      <c r="Q109" s="138"/>
      <c r="R109" s="61"/>
      <c r="S109" s="64"/>
      <c r="T109" s="64"/>
      <c r="U109" s="64"/>
      <c r="V109" s="1"/>
    </row>
    <row r="110" spans="2:23" ht="12.75" hidden="1" customHeight="1" x14ac:dyDescent="0.35">
      <c r="B110" s="1"/>
      <c r="C110" s="6" t="s">
        <v>389</v>
      </c>
      <c r="D110" s="1"/>
      <c r="E110" s="1"/>
      <c r="F110" s="7" t="s">
        <v>401</v>
      </c>
      <c r="G110" s="1"/>
      <c r="H110" s="1"/>
      <c r="I110" s="109"/>
      <c r="J110" s="103"/>
      <c r="K110" s="103"/>
      <c r="L110" s="103"/>
      <c r="M110" s="103"/>
      <c r="N110" s="103"/>
      <c r="O110" s="103"/>
      <c r="P110" s="1"/>
      <c r="Q110" s="139"/>
      <c r="R110" s="62"/>
      <c r="S110" s="64"/>
      <c r="T110" s="64"/>
      <c r="U110" s="64"/>
      <c r="V110" s="1"/>
    </row>
    <row r="111" spans="2:23" ht="12.75" hidden="1" customHeight="1" x14ac:dyDescent="0.35">
      <c r="B111" s="1"/>
      <c r="C111" s="6" t="s">
        <v>390</v>
      </c>
      <c r="D111" s="1"/>
      <c r="E111" s="1"/>
      <c r="F111" s="7" t="s">
        <v>402</v>
      </c>
      <c r="G111" s="1"/>
      <c r="H111" s="1"/>
      <c r="I111" s="39" t="s">
        <v>502</v>
      </c>
      <c r="J111" s="38">
        <f t="shared" ref="J111:J122" si="19">IF(K14="I - Diritti umani",1,0)</f>
        <v>0</v>
      </c>
      <c r="K111" s="38">
        <f t="shared" ref="K111:K122" si="20">IF(K14="II - Differenze di genere e pari opportunità",1,0)</f>
        <v>0</v>
      </c>
      <c r="L111" s="38">
        <f t="shared" ref="L111:L122" si="21">IF(K14="III - Sicurezza e benessere",1,0)</f>
        <v>0</v>
      </c>
      <c r="M111" s="38">
        <f t="shared" ref="M111:M122" si="22">IF(K14="IV - Sviluppo e innovazione tecnologica",1,0)</f>
        <v>0</v>
      </c>
      <c r="N111" s="38">
        <f t="shared" ref="N111:N122" si="23">IF(K14="V - Cultura e turismo",1,0)</f>
        <v>0</v>
      </c>
      <c r="O111" s="38">
        <f t="shared" ref="O111:O122" si="24">IF(K14="Altro",1,0)</f>
        <v>0</v>
      </c>
      <c r="P111" s="1"/>
      <c r="Q111" s="39" t="s">
        <v>502</v>
      </c>
      <c r="R111" s="38">
        <f>IF(H14="Q1",1,0)</f>
        <v>0</v>
      </c>
      <c r="S111" s="38">
        <f>IF(H14="Q2",1,0)</f>
        <v>0</v>
      </c>
      <c r="T111" s="38">
        <f>IF(H14="Q3",1,0)</f>
        <v>0</v>
      </c>
      <c r="U111" s="38">
        <f>IF(H14="Q4",1,0)</f>
        <v>0</v>
      </c>
      <c r="V111" s="1"/>
    </row>
    <row r="112" spans="2:23" ht="12.75" hidden="1" customHeight="1" x14ac:dyDescent="0.35">
      <c r="B112" s="1"/>
      <c r="C112" s="6" t="s">
        <v>391</v>
      </c>
      <c r="D112" s="1"/>
      <c r="E112" s="1"/>
      <c r="F112" s="7" t="s">
        <v>403</v>
      </c>
      <c r="G112" s="1"/>
      <c r="H112" s="1"/>
      <c r="I112" s="39" t="s">
        <v>503</v>
      </c>
      <c r="J112" s="38">
        <f t="shared" si="19"/>
        <v>0</v>
      </c>
      <c r="K112" s="38">
        <f t="shared" si="20"/>
        <v>0</v>
      </c>
      <c r="L112" s="38">
        <f t="shared" si="21"/>
        <v>0</v>
      </c>
      <c r="M112" s="38">
        <f t="shared" si="22"/>
        <v>0</v>
      </c>
      <c r="N112" s="38">
        <f t="shared" si="23"/>
        <v>0</v>
      </c>
      <c r="O112" s="38">
        <f t="shared" si="24"/>
        <v>0</v>
      </c>
      <c r="P112" s="1"/>
      <c r="Q112" s="39" t="s">
        <v>503</v>
      </c>
      <c r="R112" s="38">
        <f t="shared" ref="R112:R122" si="25">IF(H15="Q1",1,0)</f>
        <v>0</v>
      </c>
      <c r="S112" s="38">
        <f t="shared" ref="S112:S122" si="26">IF(H15="Q2",1,0)</f>
        <v>0</v>
      </c>
      <c r="T112" s="38">
        <f t="shared" ref="T112:T122" si="27">IF(H15="Q3",1,0)</f>
        <v>0</v>
      </c>
      <c r="U112" s="38">
        <f t="shared" ref="U112:U122" si="28">IF(H15="Q4",1,0)</f>
        <v>0</v>
      </c>
      <c r="V112" s="1"/>
    </row>
    <row r="113" spans="2:22" ht="12.75" hidden="1" customHeight="1" x14ac:dyDescent="0.35">
      <c r="B113" s="1"/>
      <c r="C113" s="1"/>
      <c r="D113" s="1"/>
      <c r="E113" s="1"/>
      <c r="F113" s="7" t="s">
        <v>404</v>
      </c>
      <c r="G113" s="1"/>
      <c r="H113" s="1"/>
      <c r="I113" s="39" t="s">
        <v>504</v>
      </c>
      <c r="J113" s="38">
        <f t="shared" si="19"/>
        <v>0</v>
      </c>
      <c r="K113" s="38">
        <f t="shared" si="20"/>
        <v>0</v>
      </c>
      <c r="L113" s="38">
        <f t="shared" si="21"/>
        <v>0</v>
      </c>
      <c r="M113" s="38">
        <f t="shared" si="22"/>
        <v>0</v>
      </c>
      <c r="N113" s="38">
        <f t="shared" si="23"/>
        <v>0</v>
      </c>
      <c r="O113" s="38">
        <f t="shared" si="24"/>
        <v>0</v>
      </c>
      <c r="P113" s="1"/>
      <c r="Q113" s="39" t="s">
        <v>504</v>
      </c>
      <c r="R113" s="38">
        <f t="shared" si="25"/>
        <v>0</v>
      </c>
      <c r="S113" s="38">
        <f t="shared" si="26"/>
        <v>0</v>
      </c>
      <c r="T113" s="38">
        <f t="shared" si="27"/>
        <v>0</v>
      </c>
      <c r="U113" s="38">
        <f t="shared" si="28"/>
        <v>0</v>
      </c>
      <c r="V113" s="1"/>
    </row>
    <row r="114" spans="2:22" ht="12.75" hidden="1" customHeight="1" x14ac:dyDescent="0.35">
      <c r="B114" s="1"/>
      <c r="C114" s="7" t="s">
        <v>473</v>
      </c>
      <c r="D114" s="1"/>
      <c r="E114" s="1"/>
      <c r="F114" s="7" t="s">
        <v>405</v>
      </c>
      <c r="G114" s="1"/>
      <c r="H114" s="1"/>
      <c r="I114" s="39" t="s">
        <v>505</v>
      </c>
      <c r="J114" s="38">
        <f t="shared" si="19"/>
        <v>0</v>
      </c>
      <c r="K114" s="38">
        <f t="shared" si="20"/>
        <v>0</v>
      </c>
      <c r="L114" s="38">
        <f t="shared" si="21"/>
        <v>0</v>
      </c>
      <c r="M114" s="38">
        <f t="shared" si="22"/>
        <v>0</v>
      </c>
      <c r="N114" s="38">
        <f t="shared" si="23"/>
        <v>0</v>
      </c>
      <c r="O114" s="38">
        <f t="shared" si="24"/>
        <v>0</v>
      </c>
      <c r="P114" s="1"/>
      <c r="Q114" s="39" t="s">
        <v>505</v>
      </c>
      <c r="R114" s="38">
        <f t="shared" si="25"/>
        <v>0</v>
      </c>
      <c r="S114" s="38">
        <f t="shared" si="26"/>
        <v>0</v>
      </c>
      <c r="T114" s="38">
        <f t="shared" si="27"/>
        <v>0</v>
      </c>
      <c r="U114" s="38">
        <f t="shared" si="28"/>
        <v>0</v>
      </c>
      <c r="V114" s="1"/>
    </row>
    <row r="115" spans="2:22" ht="12.75" hidden="1" customHeight="1" x14ac:dyDescent="0.35">
      <c r="B115" s="1"/>
      <c r="C115" s="6" t="s">
        <v>8</v>
      </c>
      <c r="D115" s="1"/>
      <c r="E115" s="1"/>
      <c r="F115" s="7" t="s">
        <v>397</v>
      </c>
      <c r="G115" s="1"/>
      <c r="H115" s="1"/>
      <c r="I115" s="39" t="s">
        <v>506</v>
      </c>
      <c r="J115" s="38">
        <f t="shared" si="19"/>
        <v>0</v>
      </c>
      <c r="K115" s="38">
        <f t="shared" si="20"/>
        <v>0</v>
      </c>
      <c r="L115" s="38">
        <f t="shared" si="21"/>
        <v>0</v>
      </c>
      <c r="M115" s="38">
        <f t="shared" si="22"/>
        <v>0</v>
      </c>
      <c r="N115" s="38">
        <f t="shared" si="23"/>
        <v>0</v>
      </c>
      <c r="O115" s="38">
        <f t="shared" si="24"/>
        <v>0</v>
      </c>
      <c r="P115" s="1"/>
      <c r="Q115" s="39" t="s">
        <v>506</v>
      </c>
      <c r="R115" s="38">
        <f t="shared" si="25"/>
        <v>0</v>
      </c>
      <c r="S115" s="38">
        <f t="shared" si="26"/>
        <v>0</v>
      </c>
      <c r="T115" s="38">
        <f t="shared" si="27"/>
        <v>0</v>
      </c>
      <c r="U115" s="38">
        <f t="shared" si="28"/>
        <v>0</v>
      </c>
      <c r="V115" s="1"/>
    </row>
    <row r="116" spans="2:22" ht="12.75" hidden="1" customHeight="1" x14ac:dyDescent="0.3">
      <c r="B116" s="1"/>
      <c r="C116" s="6" t="s">
        <v>9</v>
      </c>
      <c r="D116" s="1"/>
      <c r="E116" s="1"/>
      <c r="F116" s="1"/>
      <c r="G116" s="1"/>
      <c r="H116" s="1"/>
      <c r="I116" s="39" t="s">
        <v>507</v>
      </c>
      <c r="J116" s="38">
        <f t="shared" si="19"/>
        <v>0</v>
      </c>
      <c r="K116" s="38">
        <f t="shared" si="20"/>
        <v>0</v>
      </c>
      <c r="L116" s="38">
        <f t="shared" si="21"/>
        <v>0</v>
      </c>
      <c r="M116" s="38">
        <f t="shared" si="22"/>
        <v>0</v>
      </c>
      <c r="N116" s="38">
        <f t="shared" si="23"/>
        <v>0</v>
      </c>
      <c r="O116" s="38">
        <f t="shared" si="24"/>
        <v>0</v>
      </c>
      <c r="P116" s="1"/>
      <c r="Q116" s="39" t="s">
        <v>507</v>
      </c>
      <c r="R116" s="38">
        <f t="shared" si="25"/>
        <v>0</v>
      </c>
      <c r="S116" s="38">
        <f t="shared" si="26"/>
        <v>0</v>
      </c>
      <c r="T116" s="38">
        <f t="shared" si="27"/>
        <v>0</v>
      </c>
      <c r="U116" s="38">
        <f t="shared" si="28"/>
        <v>0</v>
      </c>
      <c r="V116" s="1"/>
    </row>
    <row r="117" spans="2:22" ht="12.75" hidden="1" customHeight="1" x14ac:dyDescent="0.35">
      <c r="B117" s="1"/>
      <c r="C117" s="6" t="s">
        <v>10</v>
      </c>
      <c r="D117" s="1"/>
      <c r="E117" s="1"/>
      <c r="F117" s="7" t="s">
        <v>474</v>
      </c>
      <c r="G117" s="1"/>
      <c r="H117" s="1"/>
      <c r="I117" s="39" t="s">
        <v>508</v>
      </c>
      <c r="J117" s="38">
        <f t="shared" si="19"/>
        <v>0</v>
      </c>
      <c r="K117" s="38">
        <f t="shared" si="20"/>
        <v>0</v>
      </c>
      <c r="L117" s="38">
        <f t="shared" si="21"/>
        <v>0</v>
      </c>
      <c r="M117" s="38">
        <f t="shared" si="22"/>
        <v>0</v>
      </c>
      <c r="N117" s="38">
        <f t="shared" si="23"/>
        <v>0</v>
      </c>
      <c r="O117" s="38">
        <f t="shared" si="24"/>
        <v>0</v>
      </c>
      <c r="P117" s="1"/>
      <c r="Q117" s="39" t="s">
        <v>508</v>
      </c>
      <c r="R117" s="38">
        <f t="shared" si="25"/>
        <v>0</v>
      </c>
      <c r="S117" s="38">
        <f t="shared" si="26"/>
        <v>0</v>
      </c>
      <c r="T117" s="38">
        <f t="shared" si="27"/>
        <v>0</v>
      </c>
      <c r="U117" s="38">
        <f t="shared" si="28"/>
        <v>0</v>
      </c>
      <c r="V117" s="1"/>
    </row>
    <row r="118" spans="2:22" ht="12.75" hidden="1" customHeight="1" x14ac:dyDescent="0.35">
      <c r="B118" s="1"/>
      <c r="C118" s="6" t="s">
        <v>11</v>
      </c>
      <c r="D118" s="1"/>
      <c r="E118" s="1"/>
      <c r="F118" s="7" t="s">
        <v>411</v>
      </c>
      <c r="G118" s="1"/>
      <c r="H118" s="1"/>
      <c r="I118" s="39" t="s">
        <v>509</v>
      </c>
      <c r="J118" s="38">
        <f t="shared" si="19"/>
        <v>0</v>
      </c>
      <c r="K118" s="38">
        <f t="shared" si="20"/>
        <v>0</v>
      </c>
      <c r="L118" s="38">
        <f t="shared" si="21"/>
        <v>0</v>
      </c>
      <c r="M118" s="38">
        <f t="shared" si="22"/>
        <v>0</v>
      </c>
      <c r="N118" s="38">
        <f t="shared" si="23"/>
        <v>0</v>
      </c>
      <c r="O118" s="38">
        <f t="shared" si="24"/>
        <v>0</v>
      </c>
      <c r="P118" s="1"/>
      <c r="Q118" s="39" t="s">
        <v>509</v>
      </c>
      <c r="R118" s="38">
        <f t="shared" si="25"/>
        <v>0</v>
      </c>
      <c r="S118" s="38">
        <f t="shared" si="26"/>
        <v>0</v>
      </c>
      <c r="T118" s="38">
        <f t="shared" si="27"/>
        <v>0</v>
      </c>
      <c r="U118" s="38">
        <f t="shared" si="28"/>
        <v>0</v>
      </c>
      <c r="V118" s="1"/>
    </row>
    <row r="119" spans="2:22" ht="12.75" hidden="1" customHeight="1" x14ac:dyDescent="0.35">
      <c r="B119" s="1"/>
      <c r="C119" s="6" t="s">
        <v>12</v>
      </c>
      <c r="D119" s="1"/>
      <c r="E119" s="1"/>
      <c r="F119" s="7" t="s">
        <v>412</v>
      </c>
      <c r="G119" s="1"/>
      <c r="H119" s="1"/>
      <c r="I119" s="39" t="s">
        <v>510</v>
      </c>
      <c r="J119" s="38">
        <f t="shared" si="19"/>
        <v>0</v>
      </c>
      <c r="K119" s="38">
        <f t="shared" si="20"/>
        <v>0</v>
      </c>
      <c r="L119" s="38">
        <f t="shared" si="21"/>
        <v>0</v>
      </c>
      <c r="M119" s="38">
        <f t="shared" si="22"/>
        <v>0</v>
      </c>
      <c r="N119" s="38">
        <f t="shared" si="23"/>
        <v>0</v>
      </c>
      <c r="O119" s="38">
        <f t="shared" si="24"/>
        <v>0</v>
      </c>
      <c r="P119" s="1"/>
      <c r="Q119" s="39" t="s">
        <v>510</v>
      </c>
      <c r="R119" s="38">
        <f t="shared" si="25"/>
        <v>0</v>
      </c>
      <c r="S119" s="38">
        <f t="shared" si="26"/>
        <v>0</v>
      </c>
      <c r="T119" s="38">
        <f t="shared" si="27"/>
        <v>0</v>
      </c>
      <c r="U119" s="38">
        <f t="shared" si="28"/>
        <v>0</v>
      </c>
      <c r="V119" s="1"/>
    </row>
    <row r="120" spans="2:22" ht="12.75" hidden="1" customHeight="1" x14ac:dyDescent="0.3">
      <c r="B120" s="1"/>
      <c r="C120" s="6" t="s">
        <v>13</v>
      </c>
      <c r="D120" s="1"/>
      <c r="E120" s="1"/>
      <c r="F120" s="1"/>
      <c r="G120" s="1"/>
      <c r="H120" s="1"/>
      <c r="I120" s="39" t="s">
        <v>511</v>
      </c>
      <c r="J120" s="38">
        <f t="shared" si="19"/>
        <v>0</v>
      </c>
      <c r="K120" s="38">
        <f t="shared" si="20"/>
        <v>0</v>
      </c>
      <c r="L120" s="38">
        <f t="shared" si="21"/>
        <v>0</v>
      </c>
      <c r="M120" s="38">
        <f t="shared" si="22"/>
        <v>0</v>
      </c>
      <c r="N120" s="38">
        <f t="shared" si="23"/>
        <v>0</v>
      </c>
      <c r="O120" s="38">
        <f t="shared" si="24"/>
        <v>0</v>
      </c>
      <c r="P120" s="1"/>
      <c r="Q120" s="39" t="s">
        <v>511</v>
      </c>
      <c r="R120" s="38">
        <f t="shared" si="25"/>
        <v>0</v>
      </c>
      <c r="S120" s="38">
        <f t="shared" si="26"/>
        <v>0</v>
      </c>
      <c r="T120" s="38">
        <f t="shared" si="27"/>
        <v>0</v>
      </c>
      <c r="U120" s="38">
        <f t="shared" si="28"/>
        <v>0</v>
      </c>
      <c r="V120" s="1"/>
    </row>
    <row r="121" spans="2:22" ht="12.75" hidden="1" customHeight="1" x14ac:dyDescent="0.35">
      <c r="B121" s="1"/>
      <c r="C121" s="6" t="s">
        <v>14</v>
      </c>
      <c r="D121" s="1"/>
      <c r="E121" s="1"/>
      <c r="F121" s="7" t="s">
        <v>474</v>
      </c>
      <c r="G121" s="1"/>
      <c r="H121" s="1"/>
      <c r="I121" s="39" t="s">
        <v>512</v>
      </c>
      <c r="J121" s="38">
        <f t="shared" si="19"/>
        <v>0</v>
      </c>
      <c r="K121" s="38">
        <f t="shared" si="20"/>
        <v>0</v>
      </c>
      <c r="L121" s="38">
        <f t="shared" si="21"/>
        <v>0</v>
      </c>
      <c r="M121" s="38">
        <f t="shared" si="22"/>
        <v>0</v>
      </c>
      <c r="N121" s="38">
        <f t="shared" si="23"/>
        <v>0</v>
      </c>
      <c r="O121" s="38">
        <f t="shared" si="24"/>
        <v>0</v>
      </c>
      <c r="P121" s="1"/>
      <c r="Q121" s="39" t="s">
        <v>512</v>
      </c>
      <c r="R121" s="38">
        <f t="shared" si="25"/>
        <v>0</v>
      </c>
      <c r="S121" s="38">
        <f t="shared" si="26"/>
        <v>0</v>
      </c>
      <c r="T121" s="38">
        <f t="shared" si="27"/>
        <v>0</v>
      </c>
      <c r="U121" s="38">
        <f t="shared" si="28"/>
        <v>0</v>
      </c>
      <c r="V121" s="1"/>
    </row>
    <row r="122" spans="2:22" ht="12.75" hidden="1" customHeight="1" x14ac:dyDescent="0.35">
      <c r="B122" s="1"/>
      <c r="C122" s="6" t="s">
        <v>15</v>
      </c>
      <c r="D122" s="1"/>
      <c r="E122" s="1"/>
      <c r="F122" s="7" t="s">
        <v>478</v>
      </c>
      <c r="G122" s="1"/>
      <c r="H122" s="1"/>
      <c r="I122" s="39" t="s">
        <v>513</v>
      </c>
      <c r="J122" s="38">
        <f t="shared" si="19"/>
        <v>0</v>
      </c>
      <c r="K122" s="38">
        <f t="shared" si="20"/>
        <v>0</v>
      </c>
      <c r="L122" s="38">
        <f t="shared" si="21"/>
        <v>0</v>
      </c>
      <c r="M122" s="38">
        <f t="shared" si="22"/>
        <v>0</v>
      </c>
      <c r="N122" s="38">
        <f t="shared" si="23"/>
        <v>0</v>
      </c>
      <c r="O122" s="38">
        <f t="shared" si="24"/>
        <v>0</v>
      </c>
      <c r="P122" s="1"/>
      <c r="Q122" s="39" t="s">
        <v>513</v>
      </c>
      <c r="R122" s="38">
        <f t="shared" si="25"/>
        <v>0</v>
      </c>
      <c r="S122" s="38">
        <f t="shared" si="26"/>
        <v>0</v>
      </c>
      <c r="T122" s="38">
        <f t="shared" si="27"/>
        <v>0</v>
      </c>
      <c r="U122" s="38">
        <f t="shared" si="28"/>
        <v>0</v>
      </c>
      <c r="V122" s="1"/>
    </row>
    <row r="123" spans="2:22" ht="12.75" hidden="1" customHeight="1" x14ac:dyDescent="0.35">
      <c r="B123" s="1"/>
      <c r="C123" s="6" t="s">
        <v>16</v>
      </c>
      <c r="D123" s="1"/>
      <c r="E123" s="1"/>
      <c r="F123" s="7" t="s">
        <v>479</v>
      </c>
      <c r="G123" s="1"/>
      <c r="H123" s="1"/>
      <c r="I123" s="40" t="s">
        <v>514</v>
      </c>
      <c r="J123" s="40">
        <f t="shared" ref="J123:O123" si="29">SUM(J111:J122)</f>
        <v>0</v>
      </c>
      <c r="K123" s="40">
        <f t="shared" si="29"/>
        <v>0</v>
      </c>
      <c r="L123" s="40">
        <f t="shared" si="29"/>
        <v>0</v>
      </c>
      <c r="M123" s="40">
        <f t="shared" si="29"/>
        <v>0</v>
      </c>
      <c r="N123" s="40">
        <f t="shared" si="29"/>
        <v>0</v>
      </c>
      <c r="O123" s="40">
        <f t="shared" si="29"/>
        <v>0</v>
      </c>
      <c r="P123" s="1"/>
      <c r="Q123" s="56" t="s">
        <v>514</v>
      </c>
      <c r="R123" s="56">
        <f>SUM(R111:R122)</f>
        <v>0</v>
      </c>
      <c r="S123" s="56">
        <f>SUM(S111:S122)</f>
        <v>0</v>
      </c>
      <c r="T123" s="56">
        <f t="shared" ref="T123:U123" si="30">SUM(T111:T122)</f>
        <v>0</v>
      </c>
      <c r="U123" s="56">
        <f t="shared" si="30"/>
        <v>0</v>
      </c>
      <c r="V123" s="1"/>
    </row>
    <row r="124" spans="2:22" ht="12.75" hidden="1" customHeight="1" x14ac:dyDescent="0.3">
      <c r="B124" s="1"/>
      <c r="C124" s="6" t="s">
        <v>17</v>
      </c>
      <c r="D124" s="1"/>
      <c r="E124" s="1"/>
      <c r="F124" s="1"/>
      <c r="G124" s="1"/>
      <c r="H124" s="1"/>
      <c r="I124" s="74" t="s">
        <v>528</v>
      </c>
      <c r="J124" s="49">
        <f>SUM(J123:N123)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 ht="12.75" hidden="1" customHeight="1" x14ac:dyDescent="0.35">
      <c r="B125" s="1"/>
      <c r="C125" s="6" t="s">
        <v>18</v>
      </c>
      <c r="D125" s="1"/>
      <c r="E125" s="1"/>
      <c r="F125" s="7" t="s">
        <v>482</v>
      </c>
      <c r="G125" s="1"/>
      <c r="H125" s="1"/>
      <c r="I125" s="7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 ht="12.75" hidden="1" customHeight="1" x14ac:dyDescent="0.35">
      <c r="B126" s="1"/>
      <c r="C126" s="6" t="s">
        <v>19</v>
      </c>
      <c r="D126" s="1"/>
      <c r="E126" s="1"/>
      <c r="F126" s="7" t="s">
        <v>484</v>
      </c>
      <c r="G126" s="1"/>
      <c r="H126" s="1"/>
      <c r="I126" s="7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 ht="12.75" hidden="1" customHeight="1" x14ac:dyDescent="0.35">
      <c r="B127" s="1"/>
      <c r="C127" s="6" t="s">
        <v>20</v>
      </c>
      <c r="D127" s="1"/>
      <c r="E127" s="1"/>
      <c r="F127" s="7" t="s">
        <v>483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 ht="12.75" hidden="1" customHeight="1" x14ac:dyDescent="0.3">
      <c r="B128" s="1"/>
      <c r="C128" s="6" t="s">
        <v>21</v>
      </c>
      <c r="D128" s="1"/>
      <c r="E128" s="1"/>
      <c r="F128" s="1"/>
      <c r="G128" s="1"/>
      <c r="H128" s="1"/>
      <c r="I128" s="93" t="s">
        <v>492</v>
      </c>
      <c r="J128" s="92" t="s">
        <v>484</v>
      </c>
      <c r="K128" s="70" t="s">
        <v>483</v>
      </c>
      <c r="L128" s="70" t="s">
        <v>408</v>
      </c>
      <c r="M128" s="1"/>
      <c r="N128" s="104" t="s">
        <v>532</v>
      </c>
      <c r="O128" s="60" t="s">
        <v>415</v>
      </c>
      <c r="P128" s="63" t="s">
        <v>420</v>
      </c>
      <c r="Q128" s="63" t="s">
        <v>417</v>
      </c>
      <c r="R128" s="60" t="s">
        <v>416</v>
      </c>
      <c r="S128" s="60" t="s">
        <v>418</v>
      </c>
      <c r="T128" s="63" t="s">
        <v>419</v>
      </c>
      <c r="U128" s="1"/>
      <c r="V128" s="1"/>
    </row>
    <row r="129" spans="2:22" ht="12.75" hidden="1" customHeight="1" x14ac:dyDescent="0.35">
      <c r="B129" s="1"/>
      <c r="C129" s="6" t="s">
        <v>22</v>
      </c>
      <c r="D129" s="1"/>
      <c r="E129" s="1"/>
      <c r="F129" s="7" t="s">
        <v>485</v>
      </c>
      <c r="G129" s="1"/>
      <c r="H129" s="1"/>
      <c r="I129" s="94"/>
      <c r="J129" s="61"/>
      <c r="K129" s="64"/>
      <c r="L129" s="64"/>
      <c r="M129" s="1"/>
      <c r="N129" s="94"/>
      <c r="O129" s="61"/>
      <c r="P129" s="64"/>
      <c r="Q129" s="64"/>
      <c r="R129" s="61"/>
      <c r="S129" s="61"/>
      <c r="T129" s="64"/>
      <c r="U129" s="1"/>
      <c r="V129" s="1"/>
    </row>
    <row r="130" spans="2:22" ht="12.75" hidden="1" customHeight="1" x14ac:dyDescent="0.35">
      <c r="B130" s="1"/>
      <c r="C130" s="6" t="s">
        <v>23</v>
      </c>
      <c r="D130" s="1"/>
      <c r="E130" s="1"/>
      <c r="F130" s="7" t="s">
        <v>415</v>
      </c>
      <c r="G130" s="1"/>
      <c r="H130" s="1"/>
      <c r="I130" s="95"/>
      <c r="J130" s="62"/>
      <c r="K130" s="64"/>
      <c r="L130" s="64"/>
      <c r="M130" s="1"/>
      <c r="N130" s="95"/>
      <c r="O130" s="62"/>
      <c r="P130" s="64"/>
      <c r="Q130" s="64"/>
      <c r="R130" s="62"/>
      <c r="S130" s="62"/>
      <c r="T130" s="64"/>
      <c r="U130" s="1"/>
      <c r="V130" s="1"/>
    </row>
    <row r="131" spans="2:22" ht="12.75" hidden="1" customHeight="1" x14ac:dyDescent="0.35">
      <c r="B131" s="1"/>
      <c r="C131" s="6" t="s">
        <v>24</v>
      </c>
      <c r="D131" s="1"/>
      <c r="E131" s="1"/>
      <c r="F131" s="7" t="s">
        <v>420</v>
      </c>
      <c r="G131" s="1"/>
      <c r="H131" s="1"/>
      <c r="I131" s="39" t="s">
        <v>502</v>
      </c>
      <c r="J131" s="38">
        <f>IF(C37="Convegno Scientifico",1,0)</f>
        <v>0</v>
      </c>
      <c r="K131" s="38">
        <f>IF(C37="Seminario",1,0)</f>
        <v>0</v>
      </c>
      <c r="L131" s="38">
        <f>IF(F37="Sì",1,0)</f>
        <v>0</v>
      </c>
      <c r="M131" s="1"/>
      <c r="N131" s="39" t="s">
        <v>502</v>
      </c>
      <c r="O131" s="38">
        <f>IF(D37="Membro del Comitato Scientifico",1,0)</f>
        <v>0</v>
      </c>
      <c r="P131" s="38">
        <f>IF(D37="Membro del Comitato Organizzatore",1,0)</f>
        <v>0</v>
      </c>
      <c r="Q131" s="38">
        <f>IF(D37="Relatore Invitato",1,0)</f>
        <v>0</v>
      </c>
      <c r="R131" s="38">
        <f>IF(D37="Relatore",1,0)</f>
        <v>0</v>
      </c>
      <c r="S131" s="38">
        <f>IF(D37="Chair",1,0)</f>
        <v>0</v>
      </c>
      <c r="T131" s="38">
        <f>IF(D37="Discussant",1,0)</f>
        <v>0</v>
      </c>
      <c r="U131" s="1"/>
      <c r="V131" s="1"/>
    </row>
    <row r="132" spans="2:22" ht="12.75" hidden="1" customHeight="1" x14ac:dyDescent="0.35">
      <c r="B132" s="1"/>
      <c r="C132" s="6" t="s">
        <v>25</v>
      </c>
      <c r="D132" s="1"/>
      <c r="E132" s="1"/>
      <c r="F132" s="7" t="s">
        <v>417</v>
      </c>
      <c r="G132" s="1"/>
      <c r="H132" s="1"/>
      <c r="I132" s="39" t="s">
        <v>503</v>
      </c>
      <c r="J132" s="38">
        <f t="shared" ref="J132:J135" si="31">IF(C38="Convegno Scientifico",1,0)</f>
        <v>0</v>
      </c>
      <c r="K132" s="38">
        <f t="shared" ref="K132:K135" si="32">IF(C38="Seminario",1,0)</f>
        <v>0</v>
      </c>
      <c r="L132" s="38">
        <f t="shared" ref="L132:L135" si="33">IF(F38="Sì",1,0)</f>
        <v>0</v>
      </c>
      <c r="M132" s="1"/>
      <c r="N132" s="39" t="s">
        <v>503</v>
      </c>
      <c r="O132" s="38">
        <f t="shared" ref="O132:O135" si="34">IF(D38="Membro del Comitato Scientifico",1,0)</f>
        <v>0</v>
      </c>
      <c r="P132" s="38">
        <f t="shared" ref="P132:P135" si="35">IF(D38="Membro del Comitato Organizzatore",1,0)</f>
        <v>0</v>
      </c>
      <c r="Q132" s="38">
        <f t="shared" ref="Q132:Q135" si="36">IF(D38="Relatore Invitato",1,0)</f>
        <v>0</v>
      </c>
      <c r="R132" s="38">
        <f t="shared" ref="R132:R135" si="37">IF(D38="Relatore",1,0)</f>
        <v>0</v>
      </c>
      <c r="S132" s="38">
        <f t="shared" ref="S132:S135" si="38">IF(D38="Chair",1,0)</f>
        <v>0</v>
      </c>
      <c r="T132" s="38">
        <f t="shared" ref="T132:T135" si="39">IF(D38="Discussant",1,0)</f>
        <v>0</v>
      </c>
      <c r="U132" s="1"/>
      <c r="V132" s="1"/>
    </row>
    <row r="133" spans="2:22" ht="12.75" hidden="1" customHeight="1" x14ac:dyDescent="0.35">
      <c r="B133" s="1"/>
      <c r="C133" s="6" t="s">
        <v>26</v>
      </c>
      <c r="D133" s="1"/>
      <c r="E133" s="1"/>
      <c r="F133" s="7" t="s">
        <v>416</v>
      </c>
      <c r="G133" s="1"/>
      <c r="H133" s="1"/>
      <c r="I133" s="39" t="s">
        <v>504</v>
      </c>
      <c r="J133" s="38">
        <f t="shared" si="31"/>
        <v>0</v>
      </c>
      <c r="K133" s="38">
        <f t="shared" si="32"/>
        <v>0</v>
      </c>
      <c r="L133" s="38">
        <f t="shared" si="33"/>
        <v>0</v>
      </c>
      <c r="M133" s="1"/>
      <c r="N133" s="39" t="s">
        <v>504</v>
      </c>
      <c r="O133" s="38">
        <f t="shared" si="34"/>
        <v>0</v>
      </c>
      <c r="P133" s="38">
        <f t="shared" si="35"/>
        <v>0</v>
      </c>
      <c r="Q133" s="38">
        <f t="shared" si="36"/>
        <v>0</v>
      </c>
      <c r="R133" s="38">
        <f t="shared" si="37"/>
        <v>0</v>
      </c>
      <c r="S133" s="38">
        <f t="shared" si="38"/>
        <v>0</v>
      </c>
      <c r="T133" s="38">
        <f t="shared" si="39"/>
        <v>0</v>
      </c>
      <c r="U133" s="1"/>
      <c r="V133" s="1"/>
    </row>
    <row r="134" spans="2:22" ht="12.75" hidden="1" customHeight="1" x14ac:dyDescent="0.35">
      <c r="B134" s="1"/>
      <c r="C134" s="6" t="s">
        <v>27</v>
      </c>
      <c r="D134" s="1"/>
      <c r="E134" s="1"/>
      <c r="F134" s="7" t="s">
        <v>418</v>
      </c>
      <c r="G134" s="1"/>
      <c r="H134" s="1"/>
      <c r="I134" s="39" t="s">
        <v>505</v>
      </c>
      <c r="J134" s="38">
        <f t="shared" si="31"/>
        <v>0</v>
      </c>
      <c r="K134" s="38">
        <f t="shared" si="32"/>
        <v>0</v>
      </c>
      <c r="L134" s="38">
        <f t="shared" si="33"/>
        <v>0</v>
      </c>
      <c r="M134" s="1"/>
      <c r="N134" s="39" t="s">
        <v>505</v>
      </c>
      <c r="O134" s="38">
        <f t="shared" si="34"/>
        <v>0</v>
      </c>
      <c r="P134" s="38">
        <f t="shared" si="35"/>
        <v>0</v>
      </c>
      <c r="Q134" s="38">
        <f t="shared" si="36"/>
        <v>0</v>
      </c>
      <c r="R134" s="38">
        <f t="shared" si="37"/>
        <v>0</v>
      </c>
      <c r="S134" s="38">
        <f t="shared" si="38"/>
        <v>0</v>
      </c>
      <c r="T134" s="38">
        <f t="shared" si="39"/>
        <v>0</v>
      </c>
      <c r="U134" s="1"/>
      <c r="V134" s="1"/>
    </row>
    <row r="135" spans="2:22" ht="12.75" hidden="1" customHeight="1" x14ac:dyDescent="0.35">
      <c r="B135" s="1"/>
      <c r="C135" s="6" t="s">
        <v>28</v>
      </c>
      <c r="D135" s="1"/>
      <c r="E135" s="1"/>
      <c r="F135" s="7" t="s">
        <v>419</v>
      </c>
      <c r="G135" s="1"/>
      <c r="H135" s="1"/>
      <c r="I135" s="39" t="s">
        <v>506</v>
      </c>
      <c r="J135" s="38">
        <f t="shared" si="31"/>
        <v>0</v>
      </c>
      <c r="K135" s="38">
        <f t="shared" si="32"/>
        <v>0</v>
      </c>
      <c r="L135" s="38">
        <f t="shared" si="33"/>
        <v>0</v>
      </c>
      <c r="M135" s="1"/>
      <c r="N135" s="39" t="s">
        <v>506</v>
      </c>
      <c r="O135" s="38">
        <f t="shared" si="34"/>
        <v>0</v>
      </c>
      <c r="P135" s="38">
        <f t="shared" si="35"/>
        <v>0</v>
      </c>
      <c r="Q135" s="38">
        <f t="shared" si="36"/>
        <v>0</v>
      </c>
      <c r="R135" s="38">
        <f t="shared" si="37"/>
        <v>0</v>
      </c>
      <c r="S135" s="38">
        <f t="shared" si="38"/>
        <v>0</v>
      </c>
      <c r="T135" s="38">
        <f t="shared" si="39"/>
        <v>0</v>
      </c>
      <c r="U135" s="1"/>
      <c r="V135" s="1"/>
    </row>
    <row r="136" spans="2:22" ht="12.75" hidden="1" customHeight="1" x14ac:dyDescent="0.3">
      <c r="B136" s="1"/>
      <c r="C136" s="6" t="s">
        <v>29</v>
      </c>
      <c r="D136" s="1"/>
      <c r="E136" s="1"/>
      <c r="F136" s="1"/>
      <c r="G136" s="1"/>
      <c r="H136" s="1"/>
      <c r="I136" s="40" t="s">
        <v>514</v>
      </c>
      <c r="J136" s="40">
        <f>SUM(J131:J135)</f>
        <v>0</v>
      </c>
      <c r="K136" s="40">
        <f>SUM(K131:K135)</f>
        <v>0</v>
      </c>
      <c r="L136" s="40">
        <f>SUM(L131:L135)</f>
        <v>0</v>
      </c>
      <c r="M136" s="1"/>
      <c r="N136" s="40" t="s">
        <v>514</v>
      </c>
      <c r="O136" s="40">
        <f t="shared" ref="O136:T136" si="40">SUM(O131:O135)</f>
        <v>0</v>
      </c>
      <c r="P136" s="40">
        <f t="shared" si="40"/>
        <v>0</v>
      </c>
      <c r="Q136" s="40">
        <f t="shared" si="40"/>
        <v>0</v>
      </c>
      <c r="R136" s="40">
        <f t="shared" si="40"/>
        <v>0</v>
      </c>
      <c r="S136" s="40">
        <f t="shared" si="40"/>
        <v>0</v>
      </c>
      <c r="T136" s="40">
        <f t="shared" si="40"/>
        <v>0</v>
      </c>
      <c r="U136" s="1"/>
      <c r="V136" s="1"/>
    </row>
    <row r="137" spans="2:22" ht="12.75" hidden="1" customHeight="1" x14ac:dyDescent="0.35">
      <c r="B137" s="1"/>
      <c r="C137" s="6" t="s">
        <v>30</v>
      </c>
      <c r="D137" s="1"/>
      <c r="E137" s="1"/>
      <c r="F137" s="7" t="s">
        <v>486</v>
      </c>
      <c r="G137" s="1"/>
      <c r="H137" s="1"/>
      <c r="I137" s="48" t="s">
        <v>522</v>
      </c>
      <c r="J137" s="49">
        <f>SUM(J136:K136)</f>
        <v>0</v>
      </c>
      <c r="K137" s="1"/>
      <c r="L137" s="1"/>
      <c r="M137" s="1"/>
      <c r="N137" s="48" t="s">
        <v>522</v>
      </c>
      <c r="O137" s="49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2" ht="12.75" hidden="1" customHeight="1" x14ac:dyDescent="0.35">
      <c r="B138" s="1"/>
      <c r="C138" s="6" t="s">
        <v>31</v>
      </c>
      <c r="D138" s="1"/>
      <c r="E138" s="1"/>
      <c r="F138" s="7" t="s">
        <v>519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2" ht="12.75" hidden="1" customHeight="1" x14ac:dyDescent="0.35">
      <c r="B139" s="1"/>
      <c r="C139" s="6" t="s">
        <v>32</v>
      </c>
      <c r="D139" s="1"/>
      <c r="E139" s="1"/>
      <c r="F139" s="7" t="s">
        <v>427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2" ht="12.75" hidden="1" customHeight="1" x14ac:dyDescent="0.35">
      <c r="B140" s="1"/>
      <c r="C140" s="6" t="s">
        <v>33</v>
      </c>
      <c r="D140" s="1"/>
      <c r="E140" s="1"/>
      <c r="F140" s="7" t="s">
        <v>428</v>
      </c>
      <c r="G140" s="1"/>
      <c r="H140" s="1"/>
      <c r="I140" s="45" t="s">
        <v>517</v>
      </c>
      <c r="J140" s="44" t="s">
        <v>401</v>
      </c>
      <c r="K140" s="44" t="s">
        <v>402</v>
      </c>
      <c r="L140" s="44" t="s">
        <v>403</v>
      </c>
      <c r="M140" s="44" t="s">
        <v>404</v>
      </c>
      <c r="N140" s="44" t="s">
        <v>405</v>
      </c>
      <c r="O140" s="44" t="s">
        <v>397</v>
      </c>
      <c r="P140" s="1"/>
      <c r="Q140" s="1"/>
      <c r="R140" s="1"/>
      <c r="S140" s="1"/>
      <c r="T140" s="1"/>
      <c r="U140" s="1"/>
      <c r="V140" s="1"/>
    </row>
    <row r="141" spans="2:22" ht="12.75" hidden="1" customHeight="1" x14ac:dyDescent="0.35">
      <c r="B141" s="1"/>
      <c r="C141" s="6" t="s">
        <v>34</v>
      </c>
      <c r="D141" s="1"/>
      <c r="E141" s="1"/>
      <c r="F141" s="7" t="s">
        <v>429</v>
      </c>
      <c r="G141" s="1"/>
      <c r="H141" s="1"/>
      <c r="I141" s="46"/>
      <c r="J141" s="42"/>
      <c r="K141" s="42"/>
      <c r="L141" s="42"/>
      <c r="M141" s="42"/>
      <c r="N141" s="42"/>
      <c r="O141" s="42"/>
      <c r="P141" s="1"/>
      <c r="Q141" s="1"/>
      <c r="R141" s="1"/>
      <c r="S141" s="1"/>
      <c r="T141" s="1"/>
      <c r="U141" s="1"/>
      <c r="V141" s="1"/>
    </row>
    <row r="142" spans="2:22" ht="12.75" hidden="1" customHeight="1" x14ac:dyDescent="0.35">
      <c r="B142" s="1"/>
      <c r="C142" s="6" t="s">
        <v>35</v>
      </c>
      <c r="D142" s="1"/>
      <c r="E142" s="1"/>
      <c r="F142" s="7" t="s">
        <v>518</v>
      </c>
      <c r="G142" s="1"/>
      <c r="H142" s="1"/>
      <c r="I142" s="47"/>
      <c r="J142" s="43"/>
      <c r="K142" s="43"/>
      <c r="L142" s="43"/>
      <c r="M142" s="43"/>
      <c r="N142" s="43"/>
      <c r="O142" s="43"/>
      <c r="P142" s="1"/>
      <c r="Q142" s="1"/>
      <c r="R142" s="1"/>
      <c r="S142" s="1"/>
      <c r="T142" s="1"/>
      <c r="U142" s="1"/>
      <c r="V142" s="1"/>
    </row>
    <row r="143" spans="2:22" ht="12.75" hidden="1" customHeight="1" x14ac:dyDescent="0.35">
      <c r="B143" s="1"/>
      <c r="C143" s="6" t="s">
        <v>36</v>
      </c>
      <c r="D143" s="1"/>
      <c r="E143" s="1"/>
      <c r="F143" s="7" t="s">
        <v>430</v>
      </c>
      <c r="G143" s="1"/>
      <c r="H143" s="1"/>
      <c r="I143" s="39" t="s">
        <v>502</v>
      </c>
      <c r="J143" s="38">
        <f>IF(G37="I - Diritti umani",1,0)</f>
        <v>0</v>
      </c>
      <c r="K143" s="38">
        <f>IF(G37="II - Differenze di genere e pari opportunità",1,0)</f>
        <v>0</v>
      </c>
      <c r="L143" s="38">
        <f>IF(G37="III - Sicurezza e benessere",1,0)</f>
        <v>0</v>
      </c>
      <c r="M143" s="38">
        <f>IF(G37="IV - Sviluppo e innovazione tecnologica",1,0)</f>
        <v>0</v>
      </c>
      <c r="N143" s="38">
        <f>IF(G37="V - Cultura e turismo",1,0)</f>
        <v>0</v>
      </c>
      <c r="O143" s="38">
        <f>IF(G37="Altro",1,0)</f>
        <v>0</v>
      </c>
      <c r="P143" s="1"/>
      <c r="Q143" s="1"/>
      <c r="R143" s="1"/>
      <c r="S143" s="1"/>
      <c r="T143" s="1"/>
      <c r="U143" s="1"/>
      <c r="V143" s="1"/>
    </row>
    <row r="144" spans="2:22" ht="12.75" hidden="1" customHeight="1" x14ac:dyDescent="0.35">
      <c r="B144" s="1"/>
      <c r="C144" s="6" t="s">
        <v>37</v>
      </c>
      <c r="D144" s="1"/>
      <c r="E144" s="1"/>
      <c r="F144" s="7" t="s">
        <v>454</v>
      </c>
      <c r="G144" s="1"/>
      <c r="H144" s="1"/>
      <c r="I144" s="39" t="s">
        <v>503</v>
      </c>
      <c r="J144" s="38">
        <f>IF(G38="I - Diritti umani",1,0)</f>
        <v>0</v>
      </c>
      <c r="K144" s="38">
        <f>IF(G38="II - Differenze di genere e pari opportunità",1,0)</f>
        <v>0</v>
      </c>
      <c r="L144" s="38">
        <f>IF(G38="III - Sicurezza e benessere",1,0)</f>
        <v>0</v>
      </c>
      <c r="M144" s="38">
        <f>IF(G38="IV - Sviluppo e innovazione tecnologica",1,0)</f>
        <v>0</v>
      </c>
      <c r="N144" s="38">
        <f>IF(G38="V - Cultura e turismo",1,0)</f>
        <v>0</v>
      </c>
      <c r="O144" s="38">
        <f>IF(G38="Altro",1,0)</f>
        <v>0</v>
      </c>
      <c r="P144" s="1"/>
      <c r="Q144" s="1"/>
      <c r="R144" s="1"/>
      <c r="S144" s="1"/>
      <c r="T144" s="1"/>
      <c r="U144" s="1"/>
      <c r="V144" s="1"/>
    </row>
    <row r="145" spans="2:22" ht="12.75" hidden="1" customHeight="1" x14ac:dyDescent="0.35">
      <c r="B145" s="1"/>
      <c r="C145" s="6" t="s">
        <v>38</v>
      </c>
      <c r="D145" s="1"/>
      <c r="E145" s="1"/>
      <c r="F145" s="7" t="s">
        <v>487</v>
      </c>
      <c r="G145" s="1"/>
      <c r="H145" s="1"/>
      <c r="I145" s="39" t="s">
        <v>504</v>
      </c>
      <c r="J145" s="38">
        <f>IF(G39="I - Diritti umani",1,0)</f>
        <v>0</v>
      </c>
      <c r="K145" s="38">
        <f>IF(G39="II - Differenze di genere e pari opportunità",1,0)</f>
        <v>0</v>
      </c>
      <c r="L145" s="38">
        <f>IF(G39="III - Sicurezza e benessere",1,0)</f>
        <v>0</v>
      </c>
      <c r="M145" s="38">
        <f>IF(G39="IV - Sviluppo e innovazione tecnologica",1,0)</f>
        <v>0</v>
      </c>
      <c r="N145" s="38">
        <f>IF(G39="V - Cultura e turismo",1,0)</f>
        <v>0</v>
      </c>
      <c r="O145" s="38">
        <f>IF(G39="Altro",1,0)</f>
        <v>0</v>
      </c>
      <c r="P145" s="1"/>
      <c r="Q145" s="1"/>
      <c r="R145" s="1"/>
      <c r="S145" s="1"/>
      <c r="T145" s="1"/>
      <c r="U145" s="1"/>
      <c r="V145" s="1"/>
    </row>
    <row r="146" spans="2:22" ht="12.75" hidden="1" customHeight="1" x14ac:dyDescent="0.3">
      <c r="B146" s="1"/>
      <c r="C146" s="6" t="s">
        <v>39</v>
      </c>
      <c r="D146" s="1"/>
      <c r="E146" s="1"/>
      <c r="F146" s="1"/>
      <c r="G146" s="1"/>
      <c r="H146" s="1"/>
      <c r="I146" s="39" t="s">
        <v>505</v>
      </c>
      <c r="J146" s="38">
        <f>IF(G40="I - Diritti umani",1,0)</f>
        <v>0</v>
      </c>
      <c r="K146" s="38">
        <f>IF(G40="II - Differenze di genere e pari opportunità",1,0)</f>
        <v>0</v>
      </c>
      <c r="L146" s="38">
        <f>IF(G40="III - Sicurezza e benessere",1,0)</f>
        <v>0</v>
      </c>
      <c r="M146" s="38">
        <f>IF(G40="IV - Sviluppo e innovazione tecnologica",1,0)</f>
        <v>0</v>
      </c>
      <c r="N146" s="38">
        <f>IF(G40="V - Cultura e turismo",1,0)</f>
        <v>0</v>
      </c>
      <c r="O146" s="38">
        <f>IF(G40="Altro",1,0)</f>
        <v>0</v>
      </c>
      <c r="P146" s="1"/>
      <c r="Q146" s="1"/>
      <c r="R146" s="1"/>
      <c r="S146" s="1"/>
      <c r="T146" s="1"/>
      <c r="U146" s="1"/>
      <c r="V146" s="1"/>
    </row>
    <row r="147" spans="2:22" ht="12.75" hidden="1" customHeight="1" x14ac:dyDescent="0.35">
      <c r="B147" s="1"/>
      <c r="C147" s="6" t="s">
        <v>40</v>
      </c>
      <c r="D147" s="1"/>
      <c r="E147" s="1"/>
      <c r="F147" s="7" t="s">
        <v>474</v>
      </c>
      <c r="G147" s="1"/>
      <c r="H147" s="1"/>
      <c r="I147" s="39" t="s">
        <v>506</v>
      </c>
      <c r="J147" s="38">
        <f>IF(G41="I - Diritti umani",1,0)</f>
        <v>0</v>
      </c>
      <c r="K147" s="38">
        <f>IF(G41="II - Differenze di genere e pari opportunità",1,0)</f>
        <v>0</v>
      </c>
      <c r="L147" s="38">
        <f>IF(G41="III - Sicurezza e benessere",1,0)</f>
        <v>0</v>
      </c>
      <c r="M147" s="38">
        <f>IF(G41="IV - Sviluppo e innovazione tecnologica",1,0)</f>
        <v>0</v>
      </c>
      <c r="N147" s="38">
        <f>IF(G41="V - Cultura e turismo",1,0)</f>
        <v>0</v>
      </c>
      <c r="O147" s="38">
        <f>IF(G41="Altro",1,0)</f>
        <v>0</v>
      </c>
      <c r="P147" s="1"/>
      <c r="Q147" s="1"/>
      <c r="R147" s="1"/>
      <c r="S147" s="1"/>
      <c r="T147" s="1"/>
      <c r="U147" s="1"/>
      <c r="V147" s="1"/>
    </row>
    <row r="148" spans="2:22" ht="12.75" hidden="1" customHeight="1" x14ac:dyDescent="0.35">
      <c r="B148" s="1"/>
      <c r="C148" s="6" t="s">
        <v>41</v>
      </c>
      <c r="D148" s="1"/>
      <c r="E148" s="1"/>
      <c r="F148" s="7" t="s">
        <v>431</v>
      </c>
      <c r="G148" s="1"/>
      <c r="H148" s="1"/>
      <c r="I148" s="40" t="s">
        <v>514</v>
      </c>
      <c r="J148" s="40">
        <f>SUM(J143:J147)</f>
        <v>0</v>
      </c>
      <c r="K148" s="40">
        <f t="shared" ref="K148:O148" si="41">SUM(K143:K147)</f>
        <v>0</v>
      </c>
      <c r="L148" s="40">
        <f>SUM(L143:L147)</f>
        <v>0</v>
      </c>
      <c r="M148" s="40">
        <f t="shared" si="41"/>
        <v>0</v>
      </c>
      <c r="N148" s="40">
        <f t="shared" si="41"/>
        <v>0</v>
      </c>
      <c r="O148" s="40">
        <f t="shared" si="41"/>
        <v>0</v>
      </c>
      <c r="P148" s="1"/>
      <c r="Q148" s="1"/>
      <c r="R148" s="1"/>
      <c r="S148" s="1"/>
      <c r="T148" s="1"/>
      <c r="U148" s="1"/>
      <c r="V148" s="1"/>
    </row>
    <row r="149" spans="2:22" ht="12.75" hidden="1" customHeight="1" x14ac:dyDescent="0.35">
      <c r="B149" s="1"/>
      <c r="C149" s="6" t="s">
        <v>42</v>
      </c>
      <c r="D149" s="1"/>
      <c r="E149" s="1"/>
      <c r="F149" s="7" t="s">
        <v>432</v>
      </c>
      <c r="G149" s="1"/>
      <c r="H149" s="1"/>
      <c r="I149" s="55" t="s">
        <v>531</v>
      </c>
      <c r="J149" s="49">
        <f>SUM(J148:N148)</f>
        <v>0</v>
      </c>
      <c r="P149" s="1"/>
      <c r="Q149" s="1"/>
      <c r="R149" s="1"/>
      <c r="S149" s="1"/>
      <c r="T149" s="1"/>
      <c r="U149" s="1"/>
      <c r="V149" s="1"/>
    </row>
    <row r="150" spans="2:22" ht="12.75" hidden="1" customHeight="1" x14ac:dyDescent="0.3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ht="12.75" hidden="1" customHeight="1" x14ac:dyDescent="0.35">
      <c r="B151" s="1"/>
      <c r="C151" s="6" t="s">
        <v>44</v>
      </c>
      <c r="D151" s="1"/>
      <c r="E151" s="1"/>
      <c r="F151" s="7" t="s">
        <v>474</v>
      </c>
      <c r="G151" s="1"/>
      <c r="H151" s="1"/>
      <c r="I151" s="99" t="s">
        <v>493</v>
      </c>
      <c r="J151" s="92" t="s">
        <v>519</v>
      </c>
      <c r="K151" s="70" t="s">
        <v>427</v>
      </c>
      <c r="L151" s="70" t="s">
        <v>428</v>
      </c>
      <c r="M151" s="70" t="s">
        <v>429</v>
      </c>
      <c r="N151" s="70" t="s">
        <v>518</v>
      </c>
      <c r="O151" s="70" t="s">
        <v>430</v>
      </c>
      <c r="P151" s="70" t="s">
        <v>454</v>
      </c>
      <c r="Q151" s="70" t="s">
        <v>487</v>
      </c>
      <c r="R151" s="1"/>
      <c r="S151" s="57" t="s">
        <v>537</v>
      </c>
      <c r="T151" s="60" t="s">
        <v>431</v>
      </c>
      <c r="U151" s="63" t="s">
        <v>432</v>
      </c>
      <c r="V151" s="1"/>
    </row>
    <row r="152" spans="2:22" ht="12.75" hidden="1" customHeight="1" x14ac:dyDescent="0.35">
      <c r="B152" s="1"/>
      <c r="C152" s="6" t="s">
        <v>45</v>
      </c>
      <c r="D152" s="1"/>
      <c r="E152" s="1"/>
      <c r="F152" s="7" t="s">
        <v>435</v>
      </c>
      <c r="G152" s="1"/>
      <c r="H152" s="1"/>
      <c r="I152" s="100"/>
      <c r="J152" s="61"/>
      <c r="K152" s="64"/>
      <c r="L152" s="64"/>
      <c r="M152" s="64"/>
      <c r="N152" s="64"/>
      <c r="O152" s="64"/>
      <c r="P152" s="64"/>
      <c r="Q152" s="64"/>
      <c r="R152" s="1"/>
      <c r="S152" s="58"/>
      <c r="T152" s="61"/>
      <c r="U152" s="64"/>
      <c r="V152" s="1"/>
    </row>
    <row r="153" spans="2:22" ht="12.75" hidden="1" customHeight="1" x14ac:dyDescent="0.35">
      <c r="B153" s="1"/>
      <c r="C153" s="6" t="s">
        <v>46</v>
      </c>
      <c r="D153" s="1"/>
      <c r="E153" s="1"/>
      <c r="F153" s="7" t="s">
        <v>436</v>
      </c>
      <c r="G153" s="1"/>
      <c r="H153" s="1"/>
      <c r="I153" s="101"/>
      <c r="J153" s="62"/>
      <c r="K153" s="64"/>
      <c r="L153" s="64"/>
      <c r="M153" s="64"/>
      <c r="N153" s="64"/>
      <c r="O153" s="64"/>
      <c r="P153" s="64"/>
      <c r="Q153" s="64"/>
      <c r="R153" s="1"/>
      <c r="S153" s="59"/>
      <c r="T153" s="62"/>
      <c r="U153" s="64"/>
      <c r="V153" s="1"/>
    </row>
    <row r="154" spans="2:22" ht="12.75" hidden="1" customHeight="1" x14ac:dyDescent="0.35">
      <c r="B154" s="1"/>
      <c r="C154" s="6" t="s">
        <v>47</v>
      </c>
      <c r="D154" s="1"/>
      <c r="E154" s="1"/>
      <c r="F154" s="7" t="s">
        <v>437</v>
      </c>
      <c r="G154" s="1"/>
      <c r="H154" s="1"/>
      <c r="I154" s="39" t="s">
        <v>502</v>
      </c>
      <c r="J154" s="38">
        <f>IF(C45="Fondi di Ateneo",1,0)</f>
        <v>0</v>
      </c>
      <c r="K154" s="38">
        <f>IF(C45="Fondi pubblici europei",1,0)</f>
        <v>0</v>
      </c>
      <c r="L154" s="38">
        <f>IF(C45="Fondi pubblici nazionali",1,0)</f>
        <v>0</v>
      </c>
      <c r="M154" s="38">
        <f>IF(C45="Fondi pubblici regionali",1,0)</f>
        <v>0</v>
      </c>
      <c r="N154" s="41">
        <f>IF(C45="Altri fondi pubblici",1,0)</f>
        <v>0</v>
      </c>
      <c r="O154" s="41">
        <f>IF(C45="Fondi privati",1,0)</f>
        <v>0</v>
      </c>
      <c r="P154" s="41">
        <f>IF(C45="Presentati ma non finanziati",1,0)</f>
        <v>0</v>
      </c>
      <c r="Q154" s="38">
        <f>IF(C45="Finanziamento non previsto",1,0)</f>
        <v>0</v>
      </c>
      <c r="R154" s="1"/>
      <c r="S154" s="39" t="s">
        <v>502</v>
      </c>
      <c r="T154" s="38">
        <f>IF(H45="Capofila",1,0)</f>
        <v>0</v>
      </c>
      <c r="U154" s="38">
        <f>IF(H45="Partner",1,0)</f>
        <v>0</v>
      </c>
      <c r="V154" s="1"/>
    </row>
    <row r="155" spans="2:22" ht="12.75" hidden="1" customHeight="1" x14ac:dyDescent="0.35">
      <c r="B155" s="1"/>
      <c r="C155" s="6" t="s">
        <v>48</v>
      </c>
      <c r="D155" s="1"/>
      <c r="E155" s="1"/>
      <c r="F155" s="7" t="s">
        <v>438</v>
      </c>
      <c r="G155" s="1"/>
      <c r="H155" s="1"/>
      <c r="I155" s="39" t="s">
        <v>503</v>
      </c>
      <c r="J155" s="38">
        <f t="shared" ref="J155:J163" si="42">IF(C46="Fondi di Ateneo",1,0)</f>
        <v>0</v>
      </c>
      <c r="K155" s="38">
        <f t="shared" ref="K155:K163" si="43">IF(C46="Fondi pubblici europei",1,0)</f>
        <v>0</v>
      </c>
      <c r="L155" s="38">
        <f t="shared" ref="L155:L163" si="44">IF(C46="Fondi pubblici nazionali",1,0)</f>
        <v>0</v>
      </c>
      <c r="M155" s="38">
        <f t="shared" ref="M155:M163" si="45">IF(C46="Fondi pubblici regionali",1,0)</f>
        <v>0</v>
      </c>
      <c r="N155" s="41">
        <f t="shared" ref="N155:N163" si="46">IF(C46="Altri fondi pubblici",1,0)</f>
        <v>0</v>
      </c>
      <c r="O155" s="41">
        <f t="shared" ref="O155:O163" si="47">IF(C46="Fondi privati",1,0)</f>
        <v>0</v>
      </c>
      <c r="P155" s="41">
        <f t="shared" ref="P155:P163" si="48">IF(C46="Presentati ma non finanziati",1,0)</f>
        <v>0</v>
      </c>
      <c r="Q155" s="38">
        <f t="shared" ref="Q155:Q163" si="49">IF(C46="Finanziamento non previsto",1,0)</f>
        <v>0</v>
      </c>
      <c r="R155" s="1"/>
      <c r="S155" s="39" t="s">
        <v>503</v>
      </c>
      <c r="T155" s="38">
        <f t="shared" ref="T155:T163" si="50">IF(H46="Capofila",1,0)</f>
        <v>0</v>
      </c>
      <c r="U155" s="38">
        <f t="shared" ref="U155:U163" si="51">IF(H46="Partner",1,0)</f>
        <v>0</v>
      </c>
      <c r="V155" s="1"/>
    </row>
    <row r="156" spans="2:22" ht="12.75" hidden="1" customHeight="1" x14ac:dyDescent="0.3">
      <c r="B156" s="1"/>
      <c r="C156" s="6" t="s">
        <v>49</v>
      </c>
      <c r="D156" s="1"/>
      <c r="E156" s="1"/>
      <c r="F156" s="1"/>
      <c r="G156" s="1"/>
      <c r="H156" s="1"/>
      <c r="I156" s="39" t="s">
        <v>504</v>
      </c>
      <c r="J156" s="38">
        <f t="shared" si="42"/>
        <v>0</v>
      </c>
      <c r="K156" s="38">
        <f t="shared" si="43"/>
        <v>0</v>
      </c>
      <c r="L156" s="38">
        <f t="shared" si="44"/>
        <v>0</v>
      </c>
      <c r="M156" s="38">
        <f t="shared" si="45"/>
        <v>0</v>
      </c>
      <c r="N156" s="41">
        <f t="shared" si="46"/>
        <v>0</v>
      </c>
      <c r="O156" s="41">
        <f t="shared" si="47"/>
        <v>0</v>
      </c>
      <c r="P156" s="41">
        <f t="shared" si="48"/>
        <v>0</v>
      </c>
      <c r="Q156" s="38">
        <f t="shared" si="49"/>
        <v>0</v>
      </c>
      <c r="R156" s="1"/>
      <c r="S156" s="39" t="s">
        <v>504</v>
      </c>
      <c r="T156" s="38">
        <f t="shared" si="50"/>
        <v>0</v>
      </c>
      <c r="U156" s="38">
        <f t="shared" si="51"/>
        <v>0</v>
      </c>
      <c r="V156" s="1"/>
    </row>
    <row r="157" spans="2:22" ht="12.75" hidden="1" customHeight="1" x14ac:dyDescent="0.35">
      <c r="B157" s="1"/>
      <c r="C157" s="6" t="s">
        <v>50</v>
      </c>
      <c r="D157" s="1"/>
      <c r="E157" s="1"/>
      <c r="F157" s="7" t="s">
        <v>474</v>
      </c>
      <c r="G157" s="1"/>
      <c r="H157" s="1"/>
      <c r="I157" s="39" t="s">
        <v>505</v>
      </c>
      <c r="J157" s="38">
        <f t="shared" si="42"/>
        <v>0</v>
      </c>
      <c r="K157" s="38">
        <f t="shared" si="43"/>
        <v>0</v>
      </c>
      <c r="L157" s="38">
        <f t="shared" si="44"/>
        <v>0</v>
      </c>
      <c r="M157" s="38">
        <f t="shared" si="45"/>
        <v>0</v>
      </c>
      <c r="N157" s="41">
        <f t="shared" si="46"/>
        <v>0</v>
      </c>
      <c r="O157" s="41">
        <f t="shared" si="47"/>
        <v>0</v>
      </c>
      <c r="P157" s="41">
        <f t="shared" si="48"/>
        <v>0</v>
      </c>
      <c r="Q157" s="38">
        <f t="shared" si="49"/>
        <v>0</v>
      </c>
      <c r="R157" s="1"/>
      <c r="S157" s="39" t="s">
        <v>505</v>
      </c>
      <c r="T157" s="38">
        <f t="shared" si="50"/>
        <v>0</v>
      </c>
      <c r="U157" s="38">
        <f t="shared" si="51"/>
        <v>0</v>
      </c>
      <c r="V157" s="1"/>
    </row>
    <row r="158" spans="2:22" ht="12.75" hidden="1" customHeight="1" x14ac:dyDescent="0.35">
      <c r="B158" s="1"/>
      <c r="C158" s="6" t="s">
        <v>51</v>
      </c>
      <c r="D158" s="1"/>
      <c r="E158" s="1"/>
      <c r="F158" s="7" t="s">
        <v>441</v>
      </c>
      <c r="G158" s="1"/>
      <c r="H158" s="1"/>
      <c r="I158" s="39" t="s">
        <v>506</v>
      </c>
      <c r="J158" s="38">
        <f t="shared" si="42"/>
        <v>0</v>
      </c>
      <c r="K158" s="38">
        <f t="shared" si="43"/>
        <v>0</v>
      </c>
      <c r="L158" s="38">
        <f t="shared" si="44"/>
        <v>0</v>
      </c>
      <c r="M158" s="38">
        <f t="shared" si="45"/>
        <v>0</v>
      </c>
      <c r="N158" s="41">
        <f t="shared" si="46"/>
        <v>0</v>
      </c>
      <c r="O158" s="41">
        <f t="shared" si="47"/>
        <v>0</v>
      </c>
      <c r="P158" s="41">
        <f t="shared" si="48"/>
        <v>0</v>
      </c>
      <c r="Q158" s="38">
        <f t="shared" si="49"/>
        <v>0</v>
      </c>
      <c r="R158" s="1"/>
      <c r="S158" s="39" t="s">
        <v>506</v>
      </c>
      <c r="T158" s="38">
        <f t="shared" si="50"/>
        <v>0</v>
      </c>
      <c r="U158" s="38">
        <f t="shared" si="51"/>
        <v>0</v>
      </c>
      <c r="V158" s="1"/>
    </row>
    <row r="159" spans="2:22" ht="12.75" hidden="1" customHeight="1" x14ac:dyDescent="0.35">
      <c r="B159" s="1"/>
      <c r="C159" s="6" t="s">
        <v>52</v>
      </c>
      <c r="D159" s="1"/>
      <c r="E159" s="1"/>
      <c r="F159" s="7" t="s">
        <v>442</v>
      </c>
      <c r="G159" s="1"/>
      <c r="H159" s="1"/>
      <c r="I159" s="39" t="s">
        <v>507</v>
      </c>
      <c r="J159" s="38">
        <f t="shared" si="42"/>
        <v>0</v>
      </c>
      <c r="K159" s="38">
        <f t="shared" si="43"/>
        <v>0</v>
      </c>
      <c r="L159" s="38">
        <f t="shared" si="44"/>
        <v>0</v>
      </c>
      <c r="M159" s="38">
        <f t="shared" si="45"/>
        <v>0</v>
      </c>
      <c r="N159" s="41">
        <f t="shared" si="46"/>
        <v>0</v>
      </c>
      <c r="O159" s="41">
        <f t="shared" si="47"/>
        <v>0</v>
      </c>
      <c r="P159" s="41">
        <f t="shared" si="48"/>
        <v>0</v>
      </c>
      <c r="Q159" s="38">
        <f t="shared" si="49"/>
        <v>0</v>
      </c>
      <c r="R159" s="1"/>
      <c r="S159" s="39" t="s">
        <v>507</v>
      </c>
      <c r="T159" s="38">
        <f t="shared" si="50"/>
        <v>0</v>
      </c>
      <c r="U159" s="38">
        <f t="shared" si="51"/>
        <v>0</v>
      </c>
      <c r="V159" s="1"/>
    </row>
    <row r="160" spans="2:22" ht="12.75" hidden="1" customHeight="1" x14ac:dyDescent="0.35">
      <c r="B160" s="1"/>
      <c r="C160" s="6" t="s">
        <v>53</v>
      </c>
      <c r="D160" s="1"/>
      <c r="E160" s="1"/>
      <c r="F160" s="7" t="s">
        <v>443</v>
      </c>
      <c r="G160" s="1"/>
      <c r="H160" s="1"/>
      <c r="I160" s="39" t="s">
        <v>508</v>
      </c>
      <c r="J160" s="38">
        <f t="shared" si="42"/>
        <v>0</v>
      </c>
      <c r="K160" s="38">
        <f t="shared" si="43"/>
        <v>0</v>
      </c>
      <c r="L160" s="38">
        <f t="shared" si="44"/>
        <v>0</v>
      </c>
      <c r="M160" s="38">
        <f t="shared" si="45"/>
        <v>0</v>
      </c>
      <c r="N160" s="41">
        <f t="shared" si="46"/>
        <v>0</v>
      </c>
      <c r="O160" s="41">
        <f t="shared" si="47"/>
        <v>0</v>
      </c>
      <c r="P160" s="41">
        <f t="shared" si="48"/>
        <v>0</v>
      </c>
      <c r="Q160" s="38">
        <f t="shared" si="49"/>
        <v>0</v>
      </c>
      <c r="R160" s="1"/>
      <c r="S160" s="39" t="s">
        <v>508</v>
      </c>
      <c r="T160" s="38">
        <f t="shared" si="50"/>
        <v>0</v>
      </c>
      <c r="U160" s="38">
        <f t="shared" si="51"/>
        <v>0</v>
      </c>
      <c r="V160" s="1"/>
    </row>
    <row r="161" spans="2:22" ht="12.75" hidden="1" customHeight="1" x14ac:dyDescent="0.35">
      <c r="B161" s="1"/>
      <c r="C161" s="6" t="s">
        <v>54</v>
      </c>
      <c r="D161" s="1"/>
      <c r="E161" s="1"/>
      <c r="F161" s="7" t="s">
        <v>529</v>
      </c>
      <c r="G161" s="1"/>
      <c r="H161" s="1"/>
      <c r="I161" s="39" t="s">
        <v>509</v>
      </c>
      <c r="J161" s="38">
        <f t="shared" si="42"/>
        <v>0</v>
      </c>
      <c r="K161" s="38">
        <f t="shared" si="43"/>
        <v>0</v>
      </c>
      <c r="L161" s="38">
        <f t="shared" si="44"/>
        <v>0</v>
      </c>
      <c r="M161" s="38">
        <f t="shared" si="45"/>
        <v>0</v>
      </c>
      <c r="N161" s="41">
        <f t="shared" si="46"/>
        <v>0</v>
      </c>
      <c r="O161" s="41">
        <f t="shared" si="47"/>
        <v>0</v>
      </c>
      <c r="P161" s="41">
        <f t="shared" si="48"/>
        <v>0</v>
      </c>
      <c r="Q161" s="38">
        <f t="shared" si="49"/>
        <v>0</v>
      </c>
      <c r="R161" s="1"/>
      <c r="S161" s="39" t="s">
        <v>509</v>
      </c>
      <c r="T161" s="38">
        <f t="shared" si="50"/>
        <v>0</v>
      </c>
      <c r="U161" s="38">
        <f t="shared" si="51"/>
        <v>0</v>
      </c>
      <c r="V161" s="1"/>
    </row>
    <row r="162" spans="2:22" ht="12.75" hidden="1" customHeight="1" x14ac:dyDescent="0.35">
      <c r="B162" s="1"/>
      <c r="C162" s="6" t="s">
        <v>55</v>
      </c>
      <c r="D162" s="1"/>
      <c r="E162" s="1"/>
      <c r="F162" s="7" t="s">
        <v>444</v>
      </c>
      <c r="G162" s="1"/>
      <c r="H162" s="1"/>
      <c r="I162" s="39" t="s">
        <v>510</v>
      </c>
      <c r="J162" s="38">
        <f t="shared" si="42"/>
        <v>0</v>
      </c>
      <c r="K162" s="38">
        <f t="shared" si="43"/>
        <v>0</v>
      </c>
      <c r="L162" s="38">
        <f t="shared" si="44"/>
        <v>0</v>
      </c>
      <c r="M162" s="38">
        <f t="shared" si="45"/>
        <v>0</v>
      </c>
      <c r="N162" s="41">
        <f t="shared" si="46"/>
        <v>0</v>
      </c>
      <c r="O162" s="41">
        <f t="shared" si="47"/>
        <v>0</v>
      </c>
      <c r="P162" s="41">
        <f t="shared" si="48"/>
        <v>0</v>
      </c>
      <c r="Q162" s="38">
        <f t="shared" si="49"/>
        <v>0</v>
      </c>
      <c r="R162" s="1"/>
      <c r="S162" s="39" t="s">
        <v>510</v>
      </c>
      <c r="T162" s="38">
        <f t="shared" si="50"/>
        <v>0</v>
      </c>
      <c r="U162" s="38">
        <f t="shared" si="51"/>
        <v>0</v>
      </c>
      <c r="V162" s="1"/>
    </row>
    <row r="163" spans="2:22" ht="12.75" hidden="1" customHeight="1" x14ac:dyDescent="0.3">
      <c r="B163" s="1"/>
      <c r="C163" s="6" t="s">
        <v>56</v>
      </c>
      <c r="D163" s="1"/>
      <c r="E163" s="1"/>
      <c r="F163" s="1"/>
      <c r="G163" s="1"/>
      <c r="H163" s="1"/>
      <c r="I163" s="39" t="s">
        <v>511</v>
      </c>
      <c r="J163" s="38">
        <f t="shared" si="42"/>
        <v>0</v>
      </c>
      <c r="K163" s="38">
        <f t="shared" si="43"/>
        <v>0</v>
      </c>
      <c r="L163" s="38">
        <f t="shared" si="44"/>
        <v>0</v>
      </c>
      <c r="M163" s="38">
        <f t="shared" si="45"/>
        <v>0</v>
      </c>
      <c r="N163" s="41">
        <f t="shared" si="46"/>
        <v>0</v>
      </c>
      <c r="O163" s="41">
        <f t="shared" si="47"/>
        <v>0</v>
      </c>
      <c r="P163" s="41">
        <f t="shared" si="48"/>
        <v>0</v>
      </c>
      <c r="Q163" s="38">
        <f t="shared" si="49"/>
        <v>0</v>
      </c>
      <c r="R163" s="1"/>
      <c r="S163" s="39" t="s">
        <v>511</v>
      </c>
      <c r="T163" s="38">
        <f t="shared" si="50"/>
        <v>0</v>
      </c>
      <c r="U163" s="38">
        <f t="shared" si="51"/>
        <v>0</v>
      </c>
      <c r="V163" s="1"/>
    </row>
    <row r="164" spans="2:22" ht="12.75" hidden="1" customHeight="1" x14ac:dyDescent="0.35">
      <c r="B164" s="1"/>
      <c r="C164" s="6" t="s">
        <v>57</v>
      </c>
      <c r="D164" s="1"/>
      <c r="E164" s="1"/>
      <c r="F164" s="7" t="s">
        <v>474</v>
      </c>
      <c r="G164" s="1"/>
      <c r="H164" s="1"/>
      <c r="I164" s="40" t="s">
        <v>514</v>
      </c>
      <c r="J164" s="40">
        <f>SUM(J154:J163)</f>
        <v>0</v>
      </c>
      <c r="K164" s="40">
        <f t="shared" ref="K164:Q164" si="52">SUM(K154:K163)</f>
        <v>0</v>
      </c>
      <c r="L164" s="40">
        <f t="shared" si="52"/>
        <v>0</v>
      </c>
      <c r="M164" s="40">
        <f t="shared" si="52"/>
        <v>0</v>
      </c>
      <c r="N164" s="40">
        <f t="shared" si="52"/>
        <v>0</v>
      </c>
      <c r="O164" s="40">
        <f t="shared" si="52"/>
        <v>0</v>
      </c>
      <c r="P164" s="40">
        <f t="shared" si="52"/>
        <v>0</v>
      </c>
      <c r="Q164" s="40">
        <f t="shared" si="52"/>
        <v>0</v>
      </c>
      <c r="R164" s="1"/>
      <c r="S164" s="56" t="s">
        <v>514</v>
      </c>
      <c r="T164" s="56">
        <f>SUM(T154:T163)</f>
        <v>0</v>
      </c>
      <c r="U164" s="56">
        <f t="shared" ref="U164" si="53">SUM(U154:U163)</f>
        <v>0</v>
      </c>
      <c r="V164" s="1"/>
    </row>
    <row r="165" spans="2:22" ht="12.75" hidden="1" customHeight="1" x14ac:dyDescent="0.35">
      <c r="B165" s="1"/>
      <c r="C165" s="6" t="s">
        <v>58</v>
      </c>
      <c r="D165" s="1"/>
      <c r="E165" s="1"/>
      <c r="F165" s="7" t="s">
        <v>448</v>
      </c>
      <c r="G165" s="1"/>
      <c r="H165" s="1"/>
      <c r="I165" s="48" t="s">
        <v>523</v>
      </c>
      <c r="J165" s="49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 ht="12.75" hidden="1" customHeight="1" x14ac:dyDescent="0.35">
      <c r="B166" s="1"/>
      <c r="C166" s="6" t="s">
        <v>59</v>
      </c>
      <c r="D166" s="1"/>
      <c r="E166" s="1"/>
      <c r="F166" s="7" t="s">
        <v>449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2" ht="12.75" hidden="1" customHeight="1" x14ac:dyDescent="0.35">
      <c r="B167" s="1"/>
      <c r="C167" s="6" t="s">
        <v>60</v>
      </c>
      <c r="D167" s="1"/>
      <c r="E167" s="1"/>
      <c r="F167" s="7" t="s">
        <v>450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2" ht="12.75" hidden="1" customHeight="1" x14ac:dyDescent="0.35">
      <c r="B168" s="1"/>
      <c r="C168" s="6" t="s">
        <v>61</v>
      </c>
      <c r="D168" s="1"/>
      <c r="E168" s="1"/>
      <c r="F168" s="7" t="s">
        <v>451</v>
      </c>
      <c r="G168" s="1"/>
      <c r="H168" s="1"/>
      <c r="I168" s="86" t="s">
        <v>520</v>
      </c>
      <c r="J168" s="44" t="s">
        <v>401</v>
      </c>
      <c r="K168" s="44" t="s">
        <v>402</v>
      </c>
      <c r="L168" s="44" t="s">
        <v>403</v>
      </c>
      <c r="M168" s="44" t="s">
        <v>404</v>
      </c>
      <c r="N168" s="44" t="s">
        <v>405</v>
      </c>
      <c r="O168" s="44" t="s">
        <v>397</v>
      </c>
      <c r="P168" s="1"/>
      <c r="Q168" s="1"/>
      <c r="R168" s="1"/>
      <c r="S168" s="1"/>
      <c r="T168" s="1"/>
      <c r="U168" s="1"/>
      <c r="V168" s="1"/>
    </row>
    <row r="169" spans="2:22" ht="12.75" hidden="1" customHeight="1" x14ac:dyDescent="0.3">
      <c r="B169" s="1"/>
      <c r="C169" s="6" t="s">
        <v>62</v>
      </c>
      <c r="D169" s="1"/>
      <c r="E169" s="1"/>
      <c r="F169" s="1"/>
      <c r="G169" s="1"/>
      <c r="H169" s="1"/>
      <c r="I169" s="87"/>
      <c r="J169" s="53"/>
      <c r="K169" s="53"/>
      <c r="L169" s="53"/>
      <c r="M169" s="53"/>
      <c r="N169" s="53"/>
      <c r="O169" s="53"/>
      <c r="P169" s="1"/>
      <c r="Q169" s="1"/>
      <c r="R169" s="1"/>
      <c r="S169" s="1"/>
      <c r="T169" s="1"/>
      <c r="U169" s="1"/>
      <c r="V169" s="1"/>
    </row>
    <row r="170" spans="2:22" ht="12.75" hidden="1" customHeight="1" x14ac:dyDescent="0.3">
      <c r="B170" s="1"/>
      <c r="C170" s="6" t="s">
        <v>63</v>
      </c>
      <c r="D170" s="1"/>
      <c r="E170" s="1"/>
      <c r="F170" s="1"/>
      <c r="G170" s="1"/>
      <c r="H170" s="1"/>
      <c r="I170" s="88"/>
      <c r="J170" s="54"/>
      <c r="K170" s="54"/>
      <c r="L170" s="54"/>
      <c r="M170" s="54"/>
      <c r="N170" s="54"/>
      <c r="O170" s="54"/>
      <c r="P170" s="1"/>
      <c r="Q170" s="1"/>
      <c r="R170" s="1"/>
      <c r="S170" s="1"/>
      <c r="T170" s="1"/>
      <c r="U170" s="1"/>
      <c r="V170" s="1"/>
    </row>
    <row r="171" spans="2:22" ht="12.75" hidden="1" customHeight="1" x14ac:dyDescent="0.3">
      <c r="B171" s="1"/>
      <c r="C171" s="6" t="s">
        <v>64</v>
      </c>
      <c r="D171" s="1"/>
      <c r="E171" s="1"/>
      <c r="F171" s="1"/>
      <c r="G171" s="1"/>
      <c r="H171" s="1"/>
      <c r="I171" s="39" t="s">
        <v>502</v>
      </c>
      <c r="J171" s="38">
        <f t="shared" ref="J171:J180" si="54">IF(L45="I - Diritti umani",1,0)</f>
        <v>0</v>
      </c>
      <c r="K171" s="38">
        <f t="shared" ref="K171:K179" si="55">IF(L45="II - Differenze di genere e pari opportunità",1,0)</f>
        <v>0</v>
      </c>
      <c r="L171" s="38">
        <f t="shared" ref="L171:L180" si="56">IF(L45="III - Sicurezza e benessere",1,0)</f>
        <v>0</v>
      </c>
      <c r="M171" s="38">
        <f t="shared" ref="M171:M180" si="57">IF(L45="IV - Sviluppo e innovazione tecnologica",1,0)</f>
        <v>0</v>
      </c>
      <c r="N171" s="38">
        <f t="shared" ref="N171:N180" si="58">IF(L45="V - Cultura e turismo",1,0)</f>
        <v>0</v>
      </c>
      <c r="O171" s="38">
        <f t="shared" ref="O171:O180" si="59">IF(L45="Altro",1,0)</f>
        <v>0</v>
      </c>
      <c r="P171" s="1"/>
      <c r="Q171" s="1"/>
      <c r="R171" s="1"/>
      <c r="S171" s="1"/>
      <c r="T171" s="1"/>
      <c r="U171" s="1"/>
      <c r="V171" s="1"/>
    </row>
    <row r="172" spans="2:22" ht="12.75" hidden="1" customHeight="1" x14ac:dyDescent="0.3">
      <c r="B172" s="1"/>
      <c r="C172" s="6" t="s">
        <v>65</v>
      </c>
      <c r="D172" s="1"/>
      <c r="E172" s="1"/>
      <c r="F172" s="1"/>
      <c r="G172" s="1"/>
      <c r="H172" s="1"/>
      <c r="I172" s="39" t="s">
        <v>503</v>
      </c>
      <c r="J172" s="38">
        <f t="shared" si="54"/>
        <v>0</v>
      </c>
      <c r="K172" s="38">
        <f t="shared" si="55"/>
        <v>0</v>
      </c>
      <c r="L172" s="38">
        <f t="shared" si="56"/>
        <v>0</v>
      </c>
      <c r="M172" s="38">
        <f t="shared" si="57"/>
        <v>0</v>
      </c>
      <c r="N172" s="38">
        <f t="shared" si="58"/>
        <v>0</v>
      </c>
      <c r="O172" s="38">
        <f t="shared" si="59"/>
        <v>0</v>
      </c>
      <c r="P172" s="1"/>
      <c r="Q172" s="1"/>
      <c r="R172" s="1"/>
      <c r="S172" s="1"/>
      <c r="T172" s="1"/>
      <c r="U172" s="1"/>
      <c r="V172" s="1"/>
    </row>
    <row r="173" spans="2:22" ht="12.75" hidden="1" customHeight="1" x14ac:dyDescent="0.3">
      <c r="B173" s="1"/>
      <c r="C173" s="6" t="s">
        <v>66</v>
      </c>
      <c r="D173" s="1"/>
      <c r="E173" s="1"/>
      <c r="F173" s="1"/>
      <c r="G173" s="1"/>
      <c r="H173" s="1"/>
      <c r="I173" s="39" t="s">
        <v>504</v>
      </c>
      <c r="J173" s="38">
        <f t="shared" si="54"/>
        <v>0</v>
      </c>
      <c r="K173" s="38">
        <f t="shared" si="55"/>
        <v>0</v>
      </c>
      <c r="L173" s="38">
        <f t="shared" si="56"/>
        <v>0</v>
      </c>
      <c r="M173" s="38">
        <f t="shared" si="57"/>
        <v>0</v>
      </c>
      <c r="N173" s="38">
        <f t="shared" si="58"/>
        <v>0</v>
      </c>
      <c r="O173" s="38">
        <f t="shared" si="59"/>
        <v>0</v>
      </c>
      <c r="P173" s="1"/>
      <c r="Q173" s="1"/>
      <c r="R173" s="1"/>
      <c r="S173" s="1"/>
      <c r="T173" s="1"/>
      <c r="U173" s="1"/>
      <c r="V173" s="1"/>
    </row>
    <row r="174" spans="2:22" ht="12.75" hidden="1" customHeight="1" x14ac:dyDescent="0.3">
      <c r="B174" s="1"/>
      <c r="C174" s="6" t="s">
        <v>67</v>
      </c>
      <c r="D174" s="1"/>
      <c r="E174" s="1"/>
      <c r="F174" s="1"/>
      <c r="G174" s="1"/>
      <c r="H174" s="1"/>
      <c r="I174" s="39" t="s">
        <v>505</v>
      </c>
      <c r="J174" s="38">
        <f t="shared" si="54"/>
        <v>0</v>
      </c>
      <c r="K174" s="38">
        <f t="shared" si="55"/>
        <v>0</v>
      </c>
      <c r="L174" s="38">
        <f t="shared" si="56"/>
        <v>0</v>
      </c>
      <c r="M174" s="38">
        <f t="shared" si="57"/>
        <v>0</v>
      </c>
      <c r="N174" s="38">
        <f t="shared" si="58"/>
        <v>0</v>
      </c>
      <c r="O174" s="38">
        <f t="shared" si="59"/>
        <v>0</v>
      </c>
      <c r="P174" s="1"/>
      <c r="Q174" s="1"/>
      <c r="R174" s="1"/>
      <c r="S174" s="1"/>
      <c r="T174" s="1"/>
      <c r="U174" s="1"/>
      <c r="V174" s="1"/>
    </row>
    <row r="175" spans="2:22" ht="12.75" hidden="1" customHeight="1" x14ac:dyDescent="0.3">
      <c r="B175" s="1"/>
      <c r="C175" s="6" t="s">
        <v>68</v>
      </c>
      <c r="D175" s="1"/>
      <c r="E175" s="1"/>
      <c r="F175" s="1"/>
      <c r="G175" s="1"/>
      <c r="H175" s="1"/>
      <c r="I175" s="39" t="s">
        <v>506</v>
      </c>
      <c r="J175" s="38">
        <f t="shared" si="54"/>
        <v>0</v>
      </c>
      <c r="K175" s="38">
        <f t="shared" si="55"/>
        <v>0</v>
      </c>
      <c r="L175" s="38">
        <f t="shared" si="56"/>
        <v>0</v>
      </c>
      <c r="M175" s="38">
        <f t="shared" si="57"/>
        <v>0</v>
      </c>
      <c r="N175" s="38">
        <f t="shared" si="58"/>
        <v>0</v>
      </c>
      <c r="O175" s="38">
        <f t="shared" si="59"/>
        <v>0</v>
      </c>
      <c r="P175" s="1"/>
      <c r="Q175" s="1"/>
      <c r="R175" s="1"/>
      <c r="S175" s="1"/>
      <c r="T175" s="1"/>
      <c r="U175" s="1"/>
      <c r="V175" s="1"/>
    </row>
    <row r="176" spans="2:22" ht="12.75" hidden="1" customHeight="1" x14ac:dyDescent="0.3">
      <c r="B176" s="1"/>
      <c r="C176" s="6" t="s">
        <v>69</v>
      </c>
      <c r="D176" s="1"/>
      <c r="E176" s="1"/>
      <c r="F176" s="1"/>
      <c r="G176" s="1"/>
      <c r="H176" s="1"/>
      <c r="I176" s="39" t="s">
        <v>507</v>
      </c>
      <c r="J176" s="38">
        <f t="shared" si="54"/>
        <v>0</v>
      </c>
      <c r="K176" s="38">
        <f t="shared" si="55"/>
        <v>0</v>
      </c>
      <c r="L176" s="38">
        <f t="shared" si="56"/>
        <v>0</v>
      </c>
      <c r="M176" s="38">
        <f t="shared" si="57"/>
        <v>0</v>
      </c>
      <c r="N176" s="38">
        <f t="shared" si="58"/>
        <v>0</v>
      </c>
      <c r="O176" s="38">
        <f t="shared" si="59"/>
        <v>0</v>
      </c>
      <c r="P176" s="1"/>
      <c r="Q176" s="1"/>
      <c r="R176" s="1"/>
      <c r="S176" s="1"/>
      <c r="T176" s="1"/>
      <c r="U176" s="1"/>
      <c r="V176" s="1"/>
    </row>
    <row r="177" spans="2:22" ht="12.75" hidden="1" customHeight="1" x14ac:dyDescent="0.3">
      <c r="B177" s="1"/>
      <c r="C177" s="6" t="s">
        <v>70</v>
      </c>
      <c r="D177" s="1"/>
      <c r="E177" s="1"/>
      <c r="F177" s="1"/>
      <c r="G177" s="1"/>
      <c r="H177" s="1"/>
      <c r="I177" s="39" t="s">
        <v>508</v>
      </c>
      <c r="J177" s="38">
        <f t="shared" si="54"/>
        <v>0</v>
      </c>
      <c r="K177" s="38">
        <f t="shared" si="55"/>
        <v>0</v>
      </c>
      <c r="L177" s="38">
        <f t="shared" si="56"/>
        <v>0</v>
      </c>
      <c r="M177" s="38">
        <f t="shared" si="57"/>
        <v>0</v>
      </c>
      <c r="N177" s="38">
        <f t="shared" si="58"/>
        <v>0</v>
      </c>
      <c r="O177" s="38">
        <f t="shared" si="59"/>
        <v>0</v>
      </c>
      <c r="P177" s="1"/>
      <c r="Q177" s="1"/>
      <c r="R177" s="1"/>
      <c r="S177" s="1"/>
      <c r="T177" s="1"/>
      <c r="U177" s="1"/>
      <c r="V177" s="1"/>
    </row>
    <row r="178" spans="2:22" ht="12.75" hidden="1" customHeight="1" x14ac:dyDescent="0.3">
      <c r="B178" s="1"/>
      <c r="C178" s="6" t="s">
        <v>71</v>
      </c>
      <c r="D178" s="1"/>
      <c r="E178" s="1"/>
      <c r="F178" s="1"/>
      <c r="G178" s="1"/>
      <c r="H178" s="1"/>
      <c r="I178" s="39" t="s">
        <v>509</v>
      </c>
      <c r="J178" s="38">
        <f t="shared" si="54"/>
        <v>0</v>
      </c>
      <c r="K178" s="38">
        <f t="shared" si="55"/>
        <v>0</v>
      </c>
      <c r="L178" s="38">
        <f t="shared" si="56"/>
        <v>0</v>
      </c>
      <c r="M178" s="38">
        <f t="shared" si="57"/>
        <v>0</v>
      </c>
      <c r="N178" s="38">
        <f t="shared" si="58"/>
        <v>0</v>
      </c>
      <c r="O178" s="38">
        <f t="shared" si="59"/>
        <v>0</v>
      </c>
      <c r="P178" s="1"/>
      <c r="Q178" s="1"/>
      <c r="R178" s="1"/>
      <c r="S178" s="1"/>
      <c r="T178" s="1"/>
      <c r="U178" s="1"/>
      <c r="V178" s="1"/>
    </row>
    <row r="179" spans="2:22" ht="12.75" hidden="1" customHeight="1" x14ac:dyDescent="0.3">
      <c r="B179" s="1"/>
      <c r="C179" s="6" t="s">
        <v>72</v>
      </c>
      <c r="D179" s="1"/>
      <c r="E179" s="1"/>
      <c r="F179" s="1"/>
      <c r="G179" s="1"/>
      <c r="H179" s="1"/>
      <c r="I179" s="39" t="s">
        <v>510</v>
      </c>
      <c r="J179" s="38">
        <f t="shared" si="54"/>
        <v>0</v>
      </c>
      <c r="K179" s="38">
        <f t="shared" si="55"/>
        <v>0</v>
      </c>
      <c r="L179" s="38">
        <f t="shared" si="56"/>
        <v>0</v>
      </c>
      <c r="M179" s="38">
        <f t="shared" si="57"/>
        <v>0</v>
      </c>
      <c r="N179" s="38">
        <f t="shared" si="58"/>
        <v>0</v>
      </c>
      <c r="O179" s="38">
        <f t="shared" si="59"/>
        <v>0</v>
      </c>
      <c r="P179" s="1"/>
      <c r="Q179" s="1"/>
      <c r="R179" s="1"/>
      <c r="S179" s="1"/>
      <c r="T179" s="1"/>
      <c r="U179" s="1"/>
      <c r="V179" s="1"/>
    </row>
    <row r="180" spans="2:22" ht="12.75" hidden="1" customHeight="1" x14ac:dyDescent="0.3">
      <c r="B180" s="1"/>
      <c r="C180" s="6" t="s">
        <v>73</v>
      </c>
      <c r="D180" s="1"/>
      <c r="E180" s="1"/>
      <c r="F180" s="1"/>
      <c r="G180" s="1"/>
      <c r="H180" s="1"/>
      <c r="I180" s="39" t="s">
        <v>511</v>
      </c>
      <c r="J180" s="38">
        <f t="shared" si="54"/>
        <v>0</v>
      </c>
      <c r="K180" s="38">
        <f>IF(K81="II - Differenze di genere e pari opportunità",1,0)</f>
        <v>0</v>
      </c>
      <c r="L180" s="38">
        <f t="shared" si="56"/>
        <v>0</v>
      </c>
      <c r="M180" s="38">
        <f t="shared" si="57"/>
        <v>0</v>
      </c>
      <c r="N180" s="38">
        <f t="shared" si="58"/>
        <v>0</v>
      </c>
      <c r="O180" s="38">
        <f t="shared" si="59"/>
        <v>0</v>
      </c>
      <c r="P180" s="1"/>
      <c r="Q180" s="1"/>
      <c r="R180" s="1"/>
      <c r="S180" s="1"/>
      <c r="T180" s="1"/>
      <c r="U180" s="1"/>
      <c r="V180" s="1"/>
    </row>
    <row r="181" spans="2:22" ht="12.75" hidden="1" customHeight="1" x14ac:dyDescent="0.3">
      <c r="B181" s="1"/>
      <c r="C181" s="6" t="s">
        <v>74</v>
      </c>
      <c r="D181" s="1"/>
      <c r="E181" s="1"/>
      <c r="F181" s="1"/>
      <c r="G181" s="1"/>
      <c r="H181" s="1"/>
      <c r="I181" s="40" t="s">
        <v>514</v>
      </c>
      <c r="J181" s="40">
        <f>SUM(J171:J180)</f>
        <v>0</v>
      </c>
      <c r="K181" s="40">
        <f t="shared" ref="K181:O181" si="60">SUM(K171:K180)</f>
        <v>0</v>
      </c>
      <c r="L181" s="40">
        <f t="shared" si="60"/>
        <v>0</v>
      </c>
      <c r="M181" s="40">
        <f t="shared" si="60"/>
        <v>0</v>
      </c>
      <c r="N181" s="40">
        <f t="shared" si="60"/>
        <v>0</v>
      </c>
      <c r="O181" s="40">
        <f t="shared" si="60"/>
        <v>0</v>
      </c>
      <c r="P181" s="1"/>
      <c r="Q181" s="1"/>
      <c r="R181" s="1"/>
      <c r="S181" s="1"/>
      <c r="T181" s="1"/>
      <c r="U181" s="1"/>
      <c r="V181" s="1"/>
    </row>
    <row r="182" spans="2:22" ht="12.75" hidden="1" customHeight="1" x14ac:dyDescent="0.3">
      <c r="B182" s="1"/>
      <c r="C182" s="6" t="s">
        <v>75</v>
      </c>
      <c r="D182" s="1"/>
      <c r="E182" s="1"/>
      <c r="F182" s="1"/>
      <c r="G182" s="1"/>
      <c r="H182" s="1"/>
      <c r="I182" s="76" t="s">
        <v>524</v>
      </c>
      <c r="J182" s="49">
        <f>SUM(J181:N181)</f>
        <v>0</v>
      </c>
      <c r="P182" s="1"/>
      <c r="Q182" s="1"/>
      <c r="R182" s="1"/>
      <c r="S182" s="1"/>
      <c r="T182" s="1"/>
      <c r="U182" s="1"/>
      <c r="V182" s="1"/>
    </row>
    <row r="183" spans="2:22" ht="12.75" hidden="1" customHeight="1" x14ac:dyDescent="0.3">
      <c r="B183" s="1"/>
      <c r="C183" s="6" t="s">
        <v>76</v>
      </c>
      <c r="D183" s="1"/>
      <c r="E183" s="1"/>
      <c r="F183" s="1"/>
      <c r="G183" s="1"/>
      <c r="H183" s="1"/>
      <c r="I183" s="7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 ht="12.75" hidden="1" customHeight="1" x14ac:dyDescent="0.3">
      <c r="B184" s="1"/>
      <c r="C184" s="6" t="s">
        <v>77</v>
      </c>
      <c r="D184" s="1"/>
      <c r="E184" s="1"/>
      <c r="F184" s="1"/>
      <c r="G184" s="1"/>
      <c r="H184" s="1"/>
      <c r="I184" s="78"/>
      <c r="P184" s="1"/>
      <c r="Q184" s="1"/>
      <c r="R184" s="1"/>
      <c r="S184" s="1"/>
      <c r="T184" s="1"/>
      <c r="U184" s="1"/>
      <c r="V184" s="1"/>
    </row>
    <row r="185" spans="2:22" ht="12.75" hidden="1" customHeight="1" x14ac:dyDescent="0.3">
      <c r="B185" s="1"/>
      <c r="C185" s="6" t="s">
        <v>78</v>
      </c>
      <c r="D185" s="1"/>
      <c r="E185" s="1"/>
      <c r="F185" s="1"/>
      <c r="G185" s="1"/>
      <c r="H185" s="1"/>
      <c r="P185" s="1"/>
      <c r="Q185" s="1"/>
      <c r="R185" s="1"/>
      <c r="S185" s="1"/>
      <c r="T185" s="1"/>
      <c r="U185" s="1"/>
      <c r="V185" s="1"/>
    </row>
    <row r="186" spans="2:22" ht="12.75" hidden="1" customHeight="1" x14ac:dyDescent="0.3">
      <c r="B186" s="1"/>
      <c r="C186" s="6" t="s">
        <v>79</v>
      </c>
      <c r="D186" s="1"/>
      <c r="E186" s="1"/>
      <c r="F186" s="1"/>
      <c r="G186" s="1"/>
      <c r="H186" s="1"/>
      <c r="P186" s="1"/>
      <c r="Q186" s="1"/>
      <c r="R186" s="1"/>
      <c r="S186" s="1"/>
      <c r="T186" s="1"/>
      <c r="U186" s="1"/>
      <c r="V186" s="1"/>
    </row>
    <row r="187" spans="2:22" ht="12.75" hidden="1" customHeight="1" x14ac:dyDescent="0.3">
      <c r="B187" s="1"/>
      <c r="C187" s="6" t="s">
        <v>80</v>
      </c>
      <c r="D187" s="1"/>
      <c r="E187" s="1"/>
      <c r="F187" s="1"/>
      <c r="G187" s="1"/>
      <c r="H187" s="1"/>
      <c r="I187" s="89" t="s">
        <v>497</v>
      </c>
      <c r="J187" s="92" t="s">
        <v>448</v>
      </c>
      <c r="K187" s="70" t="s">
        <v>449</v>
      </c>
      <c r="L187" s="70" t="s">
        <v>450</v>
      </c>
      <c r="M187" s="70" t="s">
        <v>451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2" ht="12.75" hidden="1" customHeight="1" x14ac:dyDescent="0.3">
      <c r="B188" s="1"/>
      <c r="C188" s="6" t="s">
        <v>81</v>
      </c>
      <c r="D188" s="1"/>
      <c r="E188" s="1"/>
      <c r="F188" s="1"/>
      <c r="G188" s="1"/>
      <c r="H188" s="1"/>
      <c r="I188" s="90"/>
      <c r="J188" s="61"/>
      <c r="K188" s="64"/>
      <c r="L188" s="64"/>
      <c r="M188" s="64"/>
      <c r="N188" s="1"/>
      <c r="O188" s="1"/>
      <c r="P188" s="1"/>
      <c r="Q188" s="1"/>
      <c r="R188" s="1"/>
      <c r="S188" s="1"/>
      <c r="T188" s="1"/>
      <c r="U188" s="1"/>
      <c r="V188" s="1"/>
    </row>
    <row r="189" spans="2:22" ht="12.75" hidden="1" customHeight="1" x14ac:dyDescent="0.3">
      <c r="B189" s="1"/>
      <c r="C189" s="6" t="s">
        <v>82</v>
      </c>
      <c r="D189" s="1"/>
      <c r="E189" s="1"/>
      <c r="F189" s="1"/>
      <c r="G189" s="1"/>
      <c r="H189" s="1"/>
      <c r="I189" s="91"/>
      <c r="J189" s="62"/>
      <c r="K189" s="64"/>
      <c r="L189" s="64"/>
      <c r="M189" s="64"/>
      <c r="N189" s="1"/>
      <c r="O189" s="1"/>
      <c r="P189" s="1"/>
      <c r="Q189" s="1"/>
      <c r="R189" s="1"/>
      <c r="S189" s="1"/>
      <c r="T189" s="1"/>
      <c r="U189" s="1"/>
      <c r="V189" s="1"/>
    </row>
    <row r="190" spans="2:22" ht="12.75" hidden="1" customHeight="1" x14ac:dyDescent="0.3">
      <c r="B190" s="1"/>
      <c r="C190" s="6" t="s">
        <v>83</v>
      </c>
      <c r="D190" s="1"/>
      <c r="E190" s="1"/>
      <c r="F190" s="1"/>
      <c r="G190" s="1"/>
      <c r="H190" s="1"/>
      <c r="I190" s="39" t="s">
        <v>502</v>
      </c>
      <c r="J190" s="38">
        <f>IF(F80="Università italiane",1,0)</f>
        <v>0</v>
      </c>
      <c r="K190" s="38">
        <f>IF(F80="Università straniere",1,0)</f>
        <v>0</v>
      </c>
      <c r="L190" s="38">
        <f>IF(F80="Associazioni o altri Enti italiani",1,0)</f>
        <v>0</v>
      </c>
      <c r="M190" s="38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2" ht="12.75" hidden="1" customHeight="1" x14ac:dyDescent="0.3">
      <c r="B191" s="1"/>
      <c r="C191" s="6" t="s">
        <v>84</v>
      </c>
      <c r="D191" s="1"/>
      <c r="E191" s="1"/>
      <c r="F191" s="1"/>
      <c r="G191" s="1"/>
      <c r="H191" s="1"/>
      <c r="I191" s="39" t="s">
        <v>503</v>
      </c>
      <c r="J191" s="38">
        <f>IF(F81="Università italiane",1,0)</f>
        <v>0</v>
      </c>
      <c r="K191" s="38">
        <f>IF(F81="Università straniere",1,0)</f>
        <v>0</v>
      </c>
      <c r="L191" s="38">
        <f>IF(F81="Associazioni o altri Enti italiani",1,0)</f>
        <v>0</v>
      </c>
      <c r="M191" s="38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2" ht="12.75" hidden="1" customHeight="1" x14ac:dyDescent="0.3">
      <c r="B192" s="1"/>
      <c r="C192" s="6" t="s">
        <v>85</v>
      </c>
      <c r="D192" s="1"/>
      <c r="E192" s="1"/>
      <c r="F192" s="1"/>
      <c r="G192" s="1"/>
      <c r="H192" s="1"/>
      <c r="I192" s="39" t="s">
        <v>504</v>
      </c>
      <c r="J192" s="38">
        <f>IF(F82="Università italiane",1,0)</f>
        <v>0</v>
      </c>
      <c r="K192" s="38">
        <f>IF(F82="Università straniere",1,0)</f>
        <v>0</v>
      </c>
      <c r="L192" s="38">
        <f>IF(F82="Associazioni o altri Enti italiani",1,0)</f>
        <v>0</v>
      </c>
      <c r="M192" s="38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2" ht="12.75" hidden="1" customHeight="1" x14ac:dyDescent="0.3">
      <c r="B193" s="1"/>
      <c r="C193" s="6" t="s">
        <v>86</v>
      </c>
      <c r="D193" s="1"/>
      <c r="E193" s="1"/>
      <c r="F193" s="1"/>
      <c r="G193" s="1"/>
      <c r="H193" s="1"/>
      <c r="I193" s="39" t="s">
        <v>505</v>
      </c>
      <c r="J193" s="38">
        <f>IF(F83="Università italiane",1,0)</f>
        <v>0</v>
      </c>
      <c r="K193" s="38">
        <f>IF(F83="Università straniere",1,0)</f>
        <v>0</v>
      </c>
      <c r="L193" s="38">
        <f>IF(F83="Associazioni o altri Enti italiani",1,0)</f>
        <v>0</v>
      </c>
      <c r="M193" s="38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2" ht="12.75" hidden="1" customHeight="1" x14ac:dyDescent="0.3">
      <c r="B194" s="1"/>
      <c r="C194" s="6" t="s">
        <v>87</v>
      </c>
      <c r="D194" s="1"/>
      <c r="E194" s="1"/>
      <c r="F194" s="1"/>
      <c r="G194" s="1"/>
      <c r="H194" s="1"/>
      <c r="I194" s="39" t="s">
        <v>506</v>
      </c>
      <c r="J194" s="38">
        <f>IF(F84="Università italiane",1,0)</f>
        <v>0</v>
      </c>
      <c r="K194" s="38">
        <f>IF(F84="Università straniere",1,0)</f>
        <v>0</v>
      </c>
      <c r="L194" s="38">
        <f>IF(F84="Associazioni o altri Enti italiani",1,0)</f>
        <v>0</v>
      </c>
      <c r="M194" s="38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2" ht="12.75" hidden="1" customHeight="1" x14ac:dyDescent="0.3">
      <c r="B195" s="1"/>
      <c r="C195" s="6" t="s">
        <v>88</v>
      </c>
      <c r="D195" s="1"/>
      <c r="E195" s="1"/>
      <c r="F195" s="1"/>
      <c r="G195" s="1"/>
      <c r="H195" s="1"/>
      <c r="I195" s="40" t="s">
        <v>514</v>
      </c>
      <c r="J195" s="40">
        <f>SUM(J190:J194)</f>
        <v>0</v>
      </c>
      <c r="K195" s="40">
        <f>SUM(K190:K194)</f>
        <v>0</v>
      </c>
      <c r="L195" s="40">
        <f>SUM(L190:L194)</f>
        <v>0</v>
      </c>
      <c r="M195" s="40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2" ht="12.75" hidden="1" customHeight="1" x14ac:dyDescent="0.3">
      <c r="B196" s="1"/>
      <c r="C196" s="6" t="s">
        <v>89</v>
      </c>
      <c r="D196" s="1"/>
      <c r="E196" s="1"/>
      <c r="F196" s="1"/>
      <c r="G196" s="1"/>
      <c r="H196" s="1"/>
      <c r="I196" s="48" t="s">
        <v>525</v>
      </c>
      <c r="J196" s="49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ht="12.75" hidden="1" customHeight="1" x14ac:dyDescent="0.3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2" ht="12.75" hidden="1" customHeight="1" x14ac:dyDescent="0.3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2" ht="12.75" hidden="1" customHeight="1" x14ac:dyDescent="0.3">
      <c r="B199" s="1"/>
      <c r="C199" s="6" t="s">
        <v>92</v>
      </c>
      <c r="D199" s="1"/>
      <c r="E199" s="1"/>
      <c r="F199" s="1"/>
      <c r="G199" s="1"/>
      <c r="H199" s="1"/>
      <c r="I199" s="50" t="s">
        <v>497</v>
      </c>
      <c r="J199" s="44" t="s">
        <v>401</v>
      </c>
      <c r="K199" s="44" t="s">
        <v>402</v>
      </c>
      <c r="L199" s="44" t="s">
        <v>403</v>
      </c>
      <c r="M199" s="44" t="s">
        <v>404</v>
      </c>
      <c r="N199" s="44" t="s">
        <v>405</v>
      </c>
      <c r="O199" s="44" t="s">
        <v>397</v>
      </c>
      <c r="P199" s="1"/>
      <c r="Q199" s="1"/>
      <c r="R199" s="1"/>
      <c r="S199" s="1"/>
      <c r="T199" s="1"/>
      <c r="U199" s="1"/>
      <c r="V199" s="1"/>
    </row>
    <row r="200" spans="2:22" ht="12.75" hidden="1" customHeight="1" x14ac:dyDescent="0.3">
      <c r="B200" s="1"/>
      <c r="C200" s="6" t="s">
        <v>93</v>
      </c>
      <c r="D200" s="1"/>
      <c r="E200" s="1"/>
      <c r="F200" s="1"/>
      <c r="G200" s="1"/>
      <c r="H200" s="1"/>
      <c r="I200" s="51"/>
      <c r="J200" s="42"/>
      <c r="K200" s="42"/>
      <c r="L200" s="42"/>
      <c r="M200" s="42"/>
      <c r="N200" s="42"/>
      <c r="O200" s="42"/>
      <c r="P200" s="1"/>
      <c r="Q200" s="1"/>
      <c r="R200" s="1"/>
      <c r="S200" s="1"/>
      <c r="T200" s="1"/>
      <c r="U200" s="1"/>
      <c r="V200" s="1"/>
    </row>
    <row r="201" spans="2:22" ht="12.75" hidden="1" customHeight="1" x14ac:dyDescent="0.3">
      <c r="B201" s="1"/>
      <c r="C201" s="6" t="s">
        <v>94</v>
      </c>
      <c r="D201" s="1"/>
      <c r="E201" s="1"/>
      <c r="F201" s="1"/>
      <c r="G201" s="1"/>
      <c r="H201" s="1"/>
      <c r="I201" s="52"/>
      <c r="J201" s="43"/>
      <c r="K201" s="43"/>
      <c r="L201" s="43"/>
      <c r="M201" s="43"/>
      <c r="N201" s="43"/>
      <c r="O201" s="43"/>
      <c r="P201" s="1"/>
      <c r="Q201" s="1"/>
      <c r="R201" s="1"/>
      <c r="S201" s="1"/>
      <c r="T201" s="1"/>
      <c r="U201" s="1"/>
      <c r="V201" s="1"/>
    </row>
    <row r="202" spans="2:22" ht="12.75" hidden="1" customHeight="1" x14ac:dyDescent="0.3">
      <c r="B202" s="1"/>
      <c r="C202" s="6" t="s">
        <v>95</v>
      </c>
      <c r="D202" s="1"/>
      <c r="E202" s="1"/>
      <c r="F202" s="1"/>
      <c r="G202" s="1"/>
      <c r="H202" s="1"/>
      <c r="I202" s="39" t="s">
        <v>502</v>
      </c>
      <c r="J202" s="38">
        <f>IF(G80="I - Diritti umani",1,0)</f>
        <v>0</v>
      </c>
      <c r="K202" s="38">
        <f>IF(G80="II - Differenze di genere e pari opportunità",1,0)</f>
        <v>0</v>
      </c>
      <c r="L202" s="38">
        <f>IF(G80="III - Sicurezza e benessere",1,0)</f>
        <v>0</v>
      </c>
      <c r="M202" s="38">
        <f>IF(G80="IV - Sviluppo e innovazione tecnologica",1,0)</f>
        <v>0</v>
      </c>
      <c r="N202" s="38">
        <f>IF(G80="V - Cultura e turismo",1,0)</f>
        <v>0</v>
      </c>
      <c r="O202" s="38">
        <f>IF(G80="Altro",1,0)</f>
        <v>0</v>
      </c>
      <c r="P202" s="1"/>
      <c r="Q202" s="1"/>
      <c r="R202" s="1"/>
      <c r="S202" s="1"/>
      <c r="T202" s="1"/>
      <c r="U202" s="1"/>
      <c r="V202" s="1"/>
    </row>
    <row r="203" spans="2:22" ht="12.75" hidden="1" customHeight="1" x14ac:dyDescent="0.3">
      <c r="B203" s="1"/>
      <c r="C203" s="6" t="s">
        <v>96</v>
      </c>
      <c r="D203" s="1"/>
      <c r="E203" s="1"/>
      <c r="F203" s="1"/>
      <c r="G203" s="1"/>
      <c r="H203" s="1"/>
      <c r="I203" s="39" t="s">
        <v>503</v>
      </c>
      <c r="J203" s="38">
        <f>IF(G81="I - Diritti umani",1,0)</f>
        <v>0</v>
      </c>
      <c r="K203" s="38">
        <f>IF(G81="II - Differenze di genere e pari opportunità",1,0)</f>
        <v>0</v>
      </c>
      <c r="L203" s="38">
        <f>IF(G81="III - Sicurezza e benessere",1,0)</f>
        <v>0</v>
      </c>
      <c r="M203" s="38">
        <f>IF(G81="IV - Sviluppo e innovazione tecnologica",1,0)</f>
        <v>0</v>
      </c>
      <c r="N203" s="38">
        <f>IF(G81="V - Cultura e turismo",1,0)</f>
        <v>0</v>
      </c>
      <c r="O203" s="38">
        <f>IF(G81="Altro",1,0)</f>
        <v>0</v>
      </c>
      <c r="P203" s="1"/>
      <c r="Q203" s="1"/>
      <c r="R203" s="1"/>
      <c r="S203" s="1"/>
      <c r="T203" s="1"/>
      <c r="U203" s="1"/>
      <c r="V203" s="1"/>
    </row>
    <row r="204" spans="2:22" ht="12.75" hidden="1" customHeight="1" x14ac:dyDescent="0.3">
      <c r="B204" s="1"/>
      <c r="C204" s="6" t="s">
        <v>97</v>
      </c>
      <c r="D204" s="1"/>
      <c r="E204" s="1"/>
      <c r="F204" s="1"/>
      <c r="G204" s="1"/>
      <c r="H204" s="1"/>
      <c r="I204" s="39" t="s">
        <v>504</v>
      </c>
      <c r="J204" s="38">
        <f>IF(G82="I - Diritti umani",1,0)</f>
        <v>0</v>
      </c>
      <c r="K204" s="38">
        <f>IF(G82="II - Differenze di genere e pari opportunità",1,0)</f>
        <v>0</v>
      </c>
      <c r="L204" s="38">
        <f>IF(G82="III - Sicurezza e benessere",1,0)</f>
        <v>0</v>
      </c>
      <c r="M204" s="38">
        <f>IF(G82="IV - Sviluppo e innovazione tecnologica",1,0)</f>
        <v>0</v>
      </c>
      <c r="N204" s="38">
        <f>IF(G82="V - Cultura e turismo",1,0)</f>
        <v>0</v>
      </c>
      <c r="O204" s="38">
        <f>IF(G82="Altro",1,0)</f>
        <v>0</v>
      </c>
      <c r="P204" s="1"/>
      <c r="Q204" s="1"/>
      <c r="R204" s="1"/>
      <c r="S204" s="1"/>
      <c r="T204" s="1"/>
      <c r="U204" s="1"/>
      <c r="V204" s="1"/>
    </row>
    <row r="205" spans="2:22" ht="12.75" hidden="1" customHeight="1" x14ac:dyDescent="0.3">
      <c r="B205" s="1"/>
      <c r="C205" s="6" t="s">
        <v>98</v>
      </c>
      <c r="D205" s="1"/>
      <c r="E205" s="1"/>
      <c r="F205" s="1"/>
      <c r="G205" s="1"/>
      <c r="H205" s="1"/>
      <c r="I205" s="39" t="s">
        <v>505</v>
      </c>
      <c r="J205" s="38">
        <f>IF(G83="I - Diritti umani",1,0)</f>
        <v>0</v>
      </c>
      <c r="K205" s="38">
        <f>IF(G83="II - Differenze di genere e pari opportunità",1,0)</f>
        <v>0</v>
      </c>
      <c r="L205" s="38">
        <f>IF(G83="III - Sicurezza e benessere",1,0)</f>
        <v>0</v>
      </c>
      <c r="M205" s="38">
        <f>IF(G83="IV - Sviluppo e innovazione tecnologica",1,0)</f>
        <v>0</v>
      </c>
      <c r="N205" s="38">
        <f>IF(G83="V - Cultura e turismo",1,0)</f>
        <v>0</v>
      </c>
      <c r="O205" s="38">
        <f>IF(G83="Altro",1,0)</f>
        <v>0</v>
      </c>
      <c r="P205" s="1"/>
      <c r="Q205" s="1"/>
      <c r="R205" s="1"/>
      <c r="S205" s="1"/>
      <c r="T205" s="1"/>
      <c r="U205" s="1"/>
      <c r="V205" s="1"/>
    </row>
    <row r="206" spans="2:22" ht="12.75" hidden="1" customHeight="1" x14ac:dyDescent="0.3">
      <c r="B206" s="1"/>
      <c r="C206" s="6" t="s">
        <v>99</v>
      </c>
      <c r="D206" s="1"/>
      <c r="E206" s="1"/>
      <c r="F206" s="1"/>
      <c r="G206" s="1"/>
      <c r="H206" s="1"/>
      <c r="I206" s="39" t="s">
        <v>506</v>
      </c>
      <c r="J206" s="38">
        <f>IF(G84="I - Diritti umani",1,0)</f>
        <v>0</v>
      </c>
      <c r="K206" s="38">
        <f>IF(G84="II - Differenze di genere e pari opportunità",1,0)</f>
        <v>0</v>
      </c>
      <c r="L206" s="38">
        <f>IF(G84="III - Sicurezza e benessere",1,0)</f>
        <v>0</v>
      </c>
      <c r="M206" s="38">
        <f>IF(G84="IV - Sviluppo e innovazione tecnologica",1,0)</f>
        <v>0</v>
      </c>
      <c r="N206" s="38">
        <f>IF(G84="V - Cultura e turismo",1,0)</f>
        <v>0</v>
      </c>
      <c r="O206" s="38">
        <f>IF(G84="Altro",1,0)</f>
        <v>0</v>
      </c>
      <c r="P206" s="1"/>
      <c r="Q206" s="1"/>
      <c r="R206" s="1"/>
      <c r="S206" s="1"/>
      <c r="T206" s="1"/>
      <c r="U206" s="1"/>
      <c r="V206" s="1"/>
    </row>
    <row r="207" spans="2:22" ht="12.75" hidden="1" customHeight="1" x14ac:dyDescent="0.3">
      <c r="B207" s="1"/>
      <c r="C207" s="6" t="s">
        <v>100</v>
      </c>
      <c r="D207" s="1"/>
      <c r="E207" s="1"/>
      <c r="F207" s="1"/>
      <c r="G207" s="1"/>
      <c r="H207" s="1"/>
      <c r="I207" s="40" t="s">
        <v>514</v>
      </c>
      <c r="J207" s="40">
        <f>SUM(J202:J206)</f>
        <v>0</v>
      </c>
      <c r="K207" s="40">
        <f t="shared" ref="K207" si="61">SUM(K202:K206)</f>
        <v>0</v>
      </c>
      <c r="L207" s="40">
        <f>SUM(L202:L206)</f>
        <v>0</v>
      </c>
      <c r="M207" s="40">
        <f t="shared" ref="M207" si="62">SUM(M202:M206)</f>
        <v>0</v>
      </c>
      <c r="N207" s="40">
        <f t="shared" ref="N207" si="63">SUM(N202:N206)</f>
        <v>0</v>
      </c>
      <c r="O207" s="40">
        <f t="shared" ref="O207" si="64">SUM(O202:O206)</f>
        <v>0</v>
      </c>
      <c r="P207" s="1"/>
      <c r="Q207" s="1"/>
      <c r="R207" s="1"/>
      <c r="S207" s="1"/>
      <c r="T207" s="1"/>
      <c r="U207" s="1"/>
      <c r="V207" s="1"/>
    </row>
    <row r="208" spans="2:22" ht="12.75" hidden="1" customHeight="1" x14ac:dyDescent="0.3">
      <c r="B208" s="1"/>
      <c r="C208" s="6" t="s">
        <v>101</v>
      </c>
      <c r="D208" s="1"/>
      <c r="E208" s="1"/>
      <c r="F208" s="1"/>
      <c r="G208" s="1"/>
      <c r="H208" s="1"/>
      <c r="I208" s="76" t="s">
        <v>526</v>
      </c>
      <c r="J208" s="49">
        <f>SUM(J207:N207)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 x14ac:dyDescent="0.3">
      <c r="B209" s="1"/>
      <c r="C209" s="6" t="s">
        <v>102</v>
      </c>
      <c r="D209" s="1"/>
      <c r="E209" s="1"/>
      <c r="F209" s="1"/>
      <c r="G209" s="1"/>
      <c r="H209" s="1"/>
      <c r="I209" s="7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 x14ac:dyDescent="0.3">
      <c r="B210" s="1"/>
      <c r="C210" s="6" t="s">
        <v>103</v>
      </c>
      <c r="D210" s="1"/>
      <c r="E210" s="1"/>
      <c r="F210" s="1"/>
      <c r="G210" s="1"/>
      <c r="H210" s="1"/>
      <c r="I210" s="7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 x14ac:dyDescent="0.3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 x14ac:dyDescent="0.3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 x14ac:dyDescent="0.3">
      <c r="B213" s="1"/>
      <c r="C213" s="6" t="s">
        <v>106</v>
      </c>
      <c r="D213" s="1"/>
      <c r="E213" s="1"/>
      <c r="F213" s="1"/>
      <c r="G213" s="1"/>
      <c r="H213" s="1"/>
      <c r="I213" s="96" t="s">
        <v>495</v>
      </c>
      <c r="J213" s="60" t="s">
        <v>441</v>
      </c>
      <c r="K213" s="63" t="s">
        <v>442</v>
      </c>
      <c r="L213" s="63" t="s">
        <v>443</v>
      </c>
      <c r="M213" s="63" t="s">
        <v>529</v>
      </c>
      <c r="N213" s="63" t="s">
        <v>444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 x14ac:dyDescent="0.3">
      <c r="B214" s="1"/>
      <c r="C214" s="6" t="s">
        <v>107</v>
      </c>
      <c r="D214" s="1"/>
      <c r="E214" s="1"/>
      <c r="F214" s="1"/>
      <c r="G214" s="1"/>
      <c r="H214" s="1"/>
      <c r="I214" s="97"/>
      <c r="J214" s="61"/>
      <c r="K214" s="64"/>
      <c r="L214" s="64"/>
      <c r="M214" s="64"/>
      <c r="N214" s="64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 x14ac:dyDescent="0.3">
      <c r="B215" s="1"/>
      <c r="C215" s="6" t="s">
        <v>108</v>
      </c>
      <c r="D215" s="1"/>
      <c r="E215" s="1"/>
      <c r="F215" s="1"/>
      <c r="G215" s="1"/>
      <c r="H215" s="1"/>
      <c r="I215" s="98"/>
      <c r="J215" s="62"/>
      <c r="K215" s="64"/>
      <c r="L215" s="64"/>
      <c r="M215" s="64"/>
      <c r="N215" s="64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 x14ac:dyDescent="0.3">
      <c r="B216" s="1"/>
      <c r="C216" s="6" t="s">
        <v>109</v>
      </c>
      <c r="D216" s="1"/>
      <c r="E216" s="1"/>
      <c r="F216" s="1"/>
      <c r="G216" s="1"/>
      <c r="H216" s="1"/>
      <c r="I216" s="39" t="s">
        <v>502</v>
      </c>
      <c r="J216" s="38">
        <f>IF(F64="Componente del Comitato Scientifico",1,0)</f>
        <v>0</v>
      </c>
      <c r="K216" s="38">
        <f>IF(F64="Componente del Comitato di redazione",1,0)</f>
        <v>0</v>
      </c>
      <c r="L216" s="38">
        <f>IF(F64="Direttore Scientifico",1,0)</f>
        <v>0</v>
      </c>
      <c r="M216" s="38">
        <f>IF(F64="Componente del Comitato Direttivo",1,0)</f>
        <v>0</v>
      </c>
      <c r="N216" s="38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 x14ac:dyDescent="0.3">
      <c r="B217" s="1"/>
      <c r="C217" s="6" t="s">
        <v>110</v>
      </c>
      <c r="D217" s="1"/>
      <c r="E217" s="1"/>
      <c r="F217" s="1"/>
      <c r="G217" s="1"/>
      <c r="H217" s="1"/>
      <c r="I217" s="39" t="s">
        <v>503</v>
      </c>
      <c r="J217" s="38">
        <f t="shared" ref="J217:J220" si="65">IF(F65="Componente del Comitato Scientifico",1,0)</f>
        <v>0</v>
      </c>
      <c r="K217" s="38">
        <f t="shared" ref="K217:K220" si="66">IF(F65="Componente del Comitato di redazione",1,0)</f>
        <v>0</v>
      </c>
      <c r="L217" s="38">
        <f t="shared" ref="L217:L220" si="67">IF(F65="Direttore Scientifico",1,0)</f>
        <v>0</v>
      </c>
      <c r="M217" s="38">
        <f t="shared" ref="M217:M220" si="68">IF(F65="Componente del Comitato Direttivo",1,0)</f>
        <v>0</v>
      </c>
      <c r="N217" s="38">
        <f t="shared" ref="N217:N220" si="69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 x14ac:dyDescent="0.3">
      <c r="B218" s="1"/>
      <c r="C218" s="6" t="s">
        <v>111</v>
      </c>
      <c r="D218" s="1"/>
      <c r="E218" s="1"/>
      <c r="F218" s="1"/>
      <c r="G218" s="1"/>
      <c r="H218" s="1"/>
      <c r="I218" s="39" t="s">
        <v>504</v>
      </c>
      <c r="J218" s="38">
        <f t="shared" si="65"/>
        <v>0</v>
      </c>
      <c r="K218" s="38">
        <f t="shared" si="66"/>
        <v>0</v>
      </c>
      <c r="L218" s="38">
        <f t="shared" si="67"/>
        <v>0</v>
      </c>
      <c r="M218" s="38">
        <f t="shared" si="68"/>
        <v>0</v>
      </c>
      <c r="N218" s="38">
        <f t="shared" si="69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 x14ac:dyDescent="0.3">
      <c r="B219" s="1"/>
      <c r="C219" s="6" t="s">
        <v>112</v>
      </c>
      <c r="D219" s="1"/>
      <c r="E219" s="1"/>
      <c r="F219" s="1"/>
      <c r="G219" s="1"/>
      <c r="H219" s="1"/>
      <c r="I219" s="39" t="s">
        <v>505</v>
      </c>
      <c r="J219" s="38">
        <f t="shared" si="65"/>
        <v>0</v>
      </c>
      <c r="K219" s="38">
        <f t="shared" si="66"/>
        <v>0</v>
      </c>
      <c r="L219" s="38">
        <f t="shared" si="67"/>
        <v>0</v>
      </c>
      <c r="M219" s="38">
        <f t="shared" si="68"/>
        <v>0</v>
      </c>
      <c r="N219" s="38">
        <f t="shared" si="69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 x14ac:dyDescent="0.3">
      <c r="B220" s="1"/>
      <c r="C220" s="6" t="s">
        <v>113</v>
      </c>
      <c r="D220" s="1"/>
      <c r="E220" s="1"/>
      <c r="F220" s="1"/>
      <c r="G220" s="1"/>
      <c r="H220" s="1"/>
      <c r="I220" s="39" t="s">
        <v>506</v>
      </c>
      <c r="J220" s="38">
        <f t="shared" si="65"/>
        <v>0</v>
      </c>
      <c r="K220" s="38">
        <f t="shared" si="66"/>
        <v>0</v>
      </c>
      <c r="L220" s="38">
        <f t="shared" si="67"/>
        <v>0</v>
      </c>
      <c r="M220" s="38">
        <f t="shared" si="68"/>
        <v>0</v>
      </c>
      <c r="N220" s="38">
        <f t="shared" si="69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 x14ac:dyDescent="0.3">
      <c r="B221" s="1"/>
      <c r="C221" s="6" t="s">
        <v>114</v>
      </c>
      <c r="D221" s="1"/>
      <c r="E221" s="1"/>
      <c r="F221" s="1"/>
      <c r="G221" s="1"/>
      <c r="H221" s="1"/>
      <c r="I221" s="40" t="s">
        <v>514</v>
      </c>
      <c r="J221" s="40">
        <f>SUM(J216:J220)</f>
        <v>0</v>
      </c>
      <c r="K221" s="40">
        <f>SUM(K216:K220)</f>
        <v>0</v>
      </c>
      <c r="L221" s="40">
        <f>SUM(L216:L220)</f>
        <v>0</v>
      </c>
      <c r="M221" s="40">
        <f>SUM(M216:M220)</f>
        <v>0</v>
      </c>
      <c r="N221" s="40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 x14ac:dyDescent="0.3">
      <c r="B222" s="1"/>
      <c r="C222" s="6" t="s">
        <v>115</v>
      </c>
      <c r="D222" s="1"/>
      <c r="E222" s="1"/>
      <c r="F222" s="1"/>
      <c r="G222" s="1"/>
      <c r="H222" s="1"/>
      <c r="I222" s="55" t="s">
        <v>530</v>
      </c>
      <c r="J222" s="49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 x14ac:dyDescent="0.3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 x14ac:dyDescent="0.3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 x14ac:dyDescent="0.3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 x14ac:dyDescent="0.3">
      <c r="B226" s="1"/>
      <c r="C226" s="6" t="s">
        <v>119</v>
      </c>
      <c r="D226" s="1"/>
      <c r="E226" s="1"/>
      <c r="F226" s="1"/>
      <c r="G226" s="1"/>
      <c r="H226" s="1"/>
      <c r="I226" s="71" t="s">
        <v>494</v>
      </c>
      <c r="J226" s="60" t="s">
        <v>435</v>
      </c>
      <c r="K226" s="63" t="s">
        <v>436</v>
      </c>
      <c r="L226" s="63" t="s">
        <v>437</v>
      </c>
      <c r="M226" s="63" t="s">
        <v>438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 x14ac:dyDescent="0.3">
      <c r="B227" s="1"/>
      <c r="C227" s="6" t="s">
        <v>120</v>
      </c>
      <c r="D227" s="1"/>
      <c r="E227" s="1"/>
      <c r="F227" s="1"/>
      <c r="G227" s="1"/>
      <c r="H227" s="1"/>
      <c r="I227" s="72"/>
      <c r="J227" s="61"/>
      <c r="K227" s="64"/>
      <c r="L227" s="64"/>
      <c r="M227" s="64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 x14ac:dyDescent="0.3">
      <c r="B228" s="1"/>
      <c r="C228" s="6" t="s">
        <v>121</v>
      </c>
      <c r="D228" s="1"/>
      <c r="E228" s="1"/>
      <c r="F228" s="1"/>
      <c r="G228" s="1"/>
      <c r="H228" s="1"/>
      <c r="I228" s="73"/>
      <c r="J228" s="62"/>
      <c r="K228" s="64"/>
      <c r="L228" s="64"/>
      <c r="M228" s="64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 x14ac:dyDescent="0.3">
      <c r="B229" s="1"/>
      <c r="C229" s="6" t="s">
        <v>122</v>
      </c>
      <c r="D229" s="1"/>
      <c r="E229" s="1"/>
      <c r="F229" s="1"/>
      <c r="G229" s="1"/>
      <c r="H229" s="1"/>
      <c r="I229" s="39" t="s">
        <v>502</v>
      </c>
      <c r="J229" s="38">
        <f>IF(D58="Abilitato I fascia",1,0)</f>
        <v>0</v>
      </c>
      <c r="K229" s="38">
        <f>IF(D58="Abilitato II fascia",1,0)</f>
        <v>0</v>
      </c>
      <c r="L229" s="38">
        <f>IF(D58="In possesso requisiti I fascia",1,0)</f>
        <v>0</v>
      </c>
      <c r="M229" s="38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 x14ac:dyDescent="0.3">
      <c r="B230" s="1"/>
      <c r="C230" s="6" t="s">
        <v>123</v>
      </c>
      <c r="D230" s="1"/>
      <c r="E230" s="1"/>
      <c r="F230" s="1"/>
      <c r="G230" s="1"/>
      <c r="H230" s="1"/>
      <c r="I230" s="39" t="s">
        <v>503</v>
      </c>
      <c r="J230" s="38">
        <f t="shared" ref="J230:J231" si="70">IF(D59="Abilitato I fascia",1,0)</f>
        <v>0</v>
      </c>
      <c r="K230" s="38">
        <f t="shared" ref="K230:K231" si="71">IF(D59="Abilitato II fascia",1,0)</f>
        <v>0</v>
      </c>
      <c r="L230" s="38">
        <f t="shared" ref="L230:L231" si="72">IF(D59="In possesso requisiti I fascia",1,0)</f>
        <v>0</v>
      </c>
      <c r="M230" s="38">
        <f t="shared" ref="M230:M231" si="73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 x14ac:dyDescent="0.3">
      <c r="B231" s="1"/>
      <c r="C231" s="6" t="s">
        <v>124</v>
      </c>
      <c r="D231" s="1"/>
      <c r="E231" s="1"/>
      <c r="F231" s="1"/>
      <c r="G231" s="1"/>
      <c r="H231" s="1"/>
      <c r="I231" s="39" t="s">
        <v>504</v>
      </c>
      <c r="J231" s="38">
        <f t="shared" si="70"/>
        <v>0</v>
      </c>
      <c r="K231" s="38">
        <f t="shared" si="71"/>
        <v>0</v>
      </c>
      <c r="L231" s="38">
        <f t="shared" si="72"/>
        <v>0</v>
      </c>
      <c r="M231" s="38">
        <f t="shared" si="73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 x14ac:dyDescent="0.3">
      <c r="B232" s="1"/>
      <c r="C232" s="6" t="s">
        <v>125</v>
      </c>
      <c r="D232" s="1"/>
      <c r="E232" s="1"/>
      <c r="F232" s="1"/>
      <c r="G232" s="1"/>
      <c r="H232" s="1"/>
      <c r="I232" s="40" t="s">
        <v>514</v>
      </c>
      <c r="J232" s="40">
        <f>SUM(J229:J231)</f>
        <v>0</v>
      </c>
      <c r="K232" s="40">
        <f>SUM(K229:K231)</f>
        <v>0</v>
      </c>
      <c r="L232" s="40">
        <f>SUM(L229:L231)</f>
        <v>0</v>
      </c>
      <c r="M232" s="40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 x14ac:dyDescent="0.3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 x14ac:dyDescent="0.3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 x14ac:dyDescent="0.3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 x14ac:dyDescent="0.3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 x14ac:dyDescent="0.3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 x14ac:dyDescent="0.3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 x14ac:dyDescent="0.3">
      <c r="B239" s="1"/>
      <c r="C239" s="6" t="s">
        <v>132</v>
      </c>
      <c r="D239" s="1"/>
      <c r="E239" s="1"/>
      <c r="F239" s="1"/>
      <c r="G239" s="1"/>
      <c r="H239" s="1"/>
      <c r="I239" s="79" t="s">
        <v>527</v>
      </c>
      <c r="J239" s="80"/>
      <c r="K239" s="83">
        <f>J124+J149+J182+J208</f>
        <v>0</v>
      </c>
      <c r="L239" s="1"/>
      <c r="M239" s="67" t="s">
        <v>533</v>
      </c>
      <c r="N239" s="60" t="s">
        <v>534</v>
      </c>
      <c r="O239" s="60" t="s">
        <v>535</v>
      </c>
      <c r="P239" s="60" t="s">
        <v>458</v>
      </c>
      <c r="Q239" s="60" t="s">
        <v>459</v>
      </c>
      <c r="R239" s="60" t="s">
        <v>460</v>
      </c>
      <c r="S239" s="60" t="s">
        <v>461</v>
      </c>
      <c r="T239" s="60" t="s">
        <v>462</v>
      </c>
      <c r="U239" s="60" t="s">
        <v>463</v>
      </c>
      <c r="V239" s="1"/>
    </row>
    <row r="240" spans="2:22" ht="12.75" hidden="1" customHeight="1" x14ac:dyDescent="0.3">
      <c r="B240" s="1"/>
      <c r="C240" s="6" t="s">
        <v>133</v>
      </c>
      <c r="D240" s="1"/>
      <c r="E240" s="1"/>
      <c r="F240" s="1"/>
      <c r="G240" s="1"/>
      <c r="H240" s="1"/>
      <c r="I240" s="81"/>
      <c r="J240" s="81"/>
      <c r="K240" s="84"/>
      <c r="L240" s="1"/>
      <c r="M240" s="68"/>
      <c r="N240" s="65"/>
      <c r="O240" s="65"/>
      <c r="P240" s="65"/>
      <c r="Q240" s="65"/>
      <c r="R240" s="65"/>
      <c r="S240" s="65"/>
      <c r="T240" s="65"/>
      <c r="U240" s="65"/>
      <c r="V240" s="1"/>
    </row>
    <row r="241" spans="2:22" ht="12.75" hidden="1" customHeight="1" x14ac:dyDescent="0.3">
      <c r="B241" s="1"/>
      <c r="C241" s="6" t="s">
        <v>134</v>
      </c>
      <c r="D241" s="1"/>
      <c r="E241" s="1"/>
      <c r="F241" s="1"/>
      <c r="G241" s="1"/>
      <c r="H241" s="1"/>
      <c r="I241" s="81"/>
      <c r="J241" s="81"/>
      <c r="K241" s="84"/>
      <c r="L241" s="1"/>
      <c r="M241" s="69"/>
      <c r="N241" s="66"/>
      <c r="O241" s="66"/>
      <c r="P241" s="66"/>
      <c r="Q241" s="66"/>
      <c r="R241" s="66"/>
      <c r="S241" s="66"/>
      <c r="T241" s="66"/>
      <c r="U241" s="66"/>
      <c r="V241" s="1"/>
    </row>
    <row r="242" spans="2:22" ht="12.75" hidden="1" customHeight="1" x14ac:dyDescent="0.3">
      <c r="B242" s="1"/>
      <c r="C242" s="6" t="s">
        <v>135</v>
      </c>
      <c r="D242" s="1"/>
      <c r="E242" s="1"/>
      <c r="F242" s="1"/>
      <c r="G242" s="1"/>
      <c r="H242" s="1"/>
      <c r="I242" s="81"/>
      <c r="J242" s="81"/>
      <c r="K242" s="84"/>
      <c r="L242" s="1"/>
      <c r="M242" s="39" t="s">
        <v>502</v>
      </c>
      <c r="N242" s="38">
        <f>IF(D5="Professore Ordinario",1,0)</f>
        <v>0</v>
      </c>
      <c r="O242" s="38">
        <f>IF(D5="Professore Straordinario a tempo determinato",1,0)</f>
        <v>0</v>
      </c>
      <c r="P242" s="38">
        <f>IF(D5="Professore Associato",1,0)</f>
        <v>0</v>
      </c>
      <c r="Q242" s="38">
        <f>IF(D5="Ricercatore a tempo indeterminato",1,0)</f>
        <v>0</v>
      </c>
      <c r="R242" s="38">
        <f>IF(D5="Ricercatore a tempo determinato - tipo A",1,0)</f>
        <v>0</v>
      </c>
      <c r="S242" s="38">
        <f>IF(D5="Ricercatore a tempo determinato - tipo B",1,0)</f>
        <v>0</v>
      </c>
      <c r="T242" s="38">
        <f>IF(D5="Assegnista di ricerca",1,0)</f>
        <v>0</v>
      </c>
      <c r="U242" s="38">
        <f>IF(D5="Professore a contratto",1,0)</f>
        <v>0</v>
      </c>
      <c r="V242" s="1"/>
    </row>
    <row r="243" spans="2:22" ht="12.75" hidden="1" customHeight="1" x14ac:dyDescent="0.3">
      <c r="B243" s="1"/>
      <c r="C243" s="6" t="s">
        <v>136</v>
      </c>
      <c r="D243" s="1"/>
      <c r="E243" s="1"/>
      <c r="F243" s="1"/>
      <c r="G243" s="1"/>
      <c r="H243" s="1"/>
      <c r="I243" s="81"/>
      <c r="J243" s="81"/>
      <c r="K243" s="8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 x14ac:dyDescent="0.3">
      <c r="B244" s="1"/>
      <c r="C244" s="6" t="s">
        <v>137</v>
      </c>
      <c r="D244" s="1"/>
      <c r="E244" s="1"/>
      <c r="F244" s="1"/>
      <c r="G244" s="1"/>
      <c r="H244" s="1"/>
      <c r="I244" s="81"/>
      <c r="J244" s="81"/>
      <c r="K244" s="84"/>
      <c r="L244" s="1"/>
      <c r="M244" s="67" t="s">
        <v>536</v>
      </c>
      <c r="N244" s="60" t="s">
        <v>379</v>
      </c>
      <c r="O244" s="60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 x14ac:dyDescent="0.3">
      <c r="B245" s="1"/>
      <c r="C245" s="6" t="s">
        <v>138</v>
      </c>
      <c r="D245" s="1"/>
      <c r="E245" s="1"/>
      <c r="F245" s="1"/>
      <c r="G245" s="1"/>
      <c r="H245" s="1"/>
      <c r="I245" s="81"/>
      <c r="J245" s="81"/>
      <c r="K245" s="84"/>
      <c r="L245" s="1"/>
      <c r="M245" s="68"/>
      <c r="N245" s="65"/>
      <c r="O245" s="65"/>
      <c r="P245" s="1"/>
      <c r="Q245" s="1"/>
      <c r="R245" s="1"/>
      <c r="S245" s="1"/>
      <c r="T245" s="1"/>
      <c r="U245" s="1"/>
      <c r="V245" s="1"/>
    </row>
    <row r="246" spans="2:22" ht="12.75" hidden="1" customHeight="1" x14ac:dyDescent="0.3">
      <c r="B246" s="1"/>
      <c r="C246" s="6" t="s">
        <v>139</v>
      </c>
      <c r="D246" s="1"/>
      <c r="E246" s="1"/>
      <c r="F246" s="1"/>
      <c r="G246" s="1"/>
      <c r="H246" s="1"/>
      <c r="I246" s="82"/>
      <c r="J246" s="82"/>
      <c r="K246" s="85"/>
      <c r="L246" s="1"/>
      <c r="M246" s="69"/>
      <c r="N246" s="66"/>
      <c r="O246" s="66"/>
      <c r="P246" s="1"/>
      <c r="Q246" s="1"/>
      <c r="R246" s="1"/>
      <c r="S246" s="1"/>
      <c r="T246" s="1"/>
      <c r="U246" s="1"/>
      <c r="V246" s="1"/>
    </row>
    <row r="247" spans="2:22" ht="12.75" hidden="1" customHeight="1" x14ac:dyDescent="0.3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39" t="s">
        <v>502</v>
      </c>
      <c r="N247" s="38">
        <f>IF(D10="Settore bibliometrico",1,0)</f>
        <v>0</v>
      </c>
      <c r="O247" s="38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 x14ac:dyDescent="0.35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 x14ac:dyDescent="0.35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 x14ac:dyDescent="0.35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 x14ac:dyDescent="0.35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 x14ac:dyDescent="0.35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 x14ac:dyDescent="0.35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 x14ac:dyDescent="0.3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 x14ac:dyDescent="0.3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 x14ac:dyDescent="0.3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 x14ac:dyDescent="0.3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 x14ac:dyDescent="0.3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 x14ac:dyDescent="0.3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 x14ac:dyDescent="0.3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 x14ac:dyDescent="0.3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 x14ac:dyDescent="0.3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 x14ac:dyDescent="0.3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 x14ac:dyDescent="0.3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 x14ac:dyDescent="0.3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 x14ac:dyDescent="0.3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 x14ac:dyDescent="0.3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 x14ac:dyDescent="0.3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 x14ac:dyDescent="0.3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 x14ac:dyDescent="0.3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 x14ac:dyDescent="0.3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 x14ac:dyDescent="0.3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 x14ac:dyDescent="0.3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 x14ac:dyDescent="0.3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 x14ac:dyDescent="0.3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 x14ac:dyDescent="0.3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 x14ac:dyDescent="0.3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 x14ac:dyDescent="0.3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 x14ac:dyDescent="0.3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 x14ac:dyDescent="0.3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 x14ac:dyDescent="0.3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 x14ac:dyDescent="0.3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 x14ac:dyDescent="0.3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 x14ac:dyDescent="0.3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 x14ac:dyDescent="0.3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 x14ac:dyDescent="0.3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 x14ac:dyDescent="0.3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 x14ac:dyDescent="0.3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 x14ac:dyDescent="0.3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 x14ac:dyDescent="0.3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 x14ac:dyDescent="0.3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 x14ac:dyDescent="0.3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 x14ac:dyDescent="0.3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 x14ac:dyDescent="0.3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 x14ac:dyDescent="0.3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 x14ac:dyDescent="0.3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 x14ac:dyDescent="0.3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 x14ac:dyDescent="0.3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 x14ac:dyDescent="0.3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 x14ac:dyDescent="0.3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 x14ac:dyDescent="0.3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 x14ac:dyDescent="0.3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 x14ac:dyDescent="0.3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 x14ac:dyDescent="0.3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 x14ac:dyDescent="0.3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 x14ac:dyDescent="0.3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 x14ac:dyDescent="0.3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 x14ac:dyDescent="0.3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 x14ac:dyDescent="0.3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 x14ac:dyDescent="0.3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 x14ac:dyDescent="0.3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 x14ac:dyDescent="0.3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 x14ac:dyDescent="0.3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 x14ac:dyDescent="0.3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 x14ac:dyDescent="0.3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 x14ac:dyDescent="0.3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 x14ac:dyDescent="0.3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 x14ac:dyDescent="0.3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 x14ac:dyDescent="0.3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 x14ac:dyDescent="0.3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 x14ac:dyDescent="0.3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 x14ac:dyDescent="0.3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 x14ac:dyDescent="0.3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 x14ac:dyDescent="0.3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 x14ac:dyDescent="0.3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 x14ac:dyDescent="0.3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 x14ac:dyDescent="0.3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 x14ac:dyDescent="0.3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 x14ac:dyDescent="0.3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 x14ac:dyDescent="0.3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 x14ac:dyDescent="0.3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 x14ac:dyDescent="0.3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 x14ac:dyDescent="0.3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 x14ac:dyDescent="0.3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 x14ac:dyDescent="0.3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 x14ac:dyDescent="0.3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 x14ac:dyDescent="0.3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 x14ac:dyDescent="0.3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 x14ac:dyDescent="0.3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 x14ac:dyDescent="0.3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 x14ac:dyDescent="0.3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 x14ac:dyDescent="0.3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 x14ac:dyDescent="0.3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 x14ac:dyDescent="0.3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 x14ac:dyDescent="0.3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 x14ac:dyDescent="0.3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 x14ac:dyDescent="0.3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 x14ac:dyDescent="0.3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 x14ac:dyDescent="0.3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 x14ac:dyDescent="0.3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 x14ac:dyDescent="0.3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 x14ac:dyDescent="0.3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 x14ac:dyDescent="0.3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 x14ac:dyDescent="0.3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 x14ac:dyDescent="0.3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 x14ac:dyDescent="0.3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 x14ac:dyDescent="0.3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 x14ac:dyDescent="0.3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 x14ac:dyDescent="0.3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 x14ac:dyDescent="0.3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 x14ac:dyDescent="0.3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 x14ac:dyDescent="0.3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 x14ac:dyDescent="0.3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 x14ac:dyDescent="0.3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 x14ac:dyDescent="0.3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 x14ac:dyDescent="0.3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 x14ac:dyDescent="0.3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 x14ac:dyDescent="0.3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 x14ac:dyDescent="0.3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 x14ac:dyDescent="0.3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 x14ac:dyDescent="0.3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 x14ac:dyDescent="0.3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 x14ac:dyDescent="0.3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 x14ac:dyDescent="0.3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 x14ac:dyDescent="0.3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 x14ac:dyDescent="0.3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 x14ac:dyDescent="0.3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 x14ac:dyDescent="0.3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 x14ac:dyDescent="0.3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 x14ac:dyDescent="0.3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 x14ac:dyDescent="0.3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 x14ac:dyDescent="0.3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 x14ac:dyDescent="0.3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 x14ac:dyDescent="0.3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 x14ac:dyDescent="0.3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 x14ac:dyDescent="0.3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 x14ac:dyDescent="0.3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 x14ac:dyDescent="0.3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 x14ac:dyDescent="0.3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 x14ac:dyDescent="0.3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 x14ac:dyDescent="0.3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 x14ac:dyDescent="0.3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 x14ac:dyDescent="0.3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 x14ac:dyDescent="0.3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 x14ac:dyDescent="0.3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 x14ac:dyDescent="0.3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 x14ac:dyDescent="0.3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 x14ac:dyDescent="0.3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 x14ac:dyDescent="0.3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 x14ac:dyDescent="0.3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 x14ac:dyDescent="0.3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 x14ac:dyDescent="0.3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 x14ac:dyDescent="0.3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 x14ac:dyDescent="0.3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 x14ac:dyDescent="0.3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 x14ac:dyDescent="0.3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 x14ac:dyDescent="0.3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 x14ac:dyDescent="0.3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 x14ac:dyDescent="0.3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 x14ac:dyDescent="0.3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 x14ac:dyDescent="0.3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 x14ac:dyDescent="0.3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 x14ac:dyDescent="0.3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 x14ac:dyDescent="0.3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 x14ac:dyDescent="0.3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 x14ac:dyDescent="0.3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 x14ac:dyDescent="0.3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 x14ac:dyDescent="0.3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 x14ac:dyDescent="0.3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 x14ac:dyDescent="0.3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 x14ac:dyDescent="0.3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 x14ac:dyDescent="0.3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 x14ac:dyDescent="0.3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 x14ac:dyDescent="0.3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 x14ac:dyDescent="0.3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 x14ac:dyDescent="0.3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 x14ac:dyDescent="0.3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 x14ac:dyDescent="0.3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 x14ac:dyDescent="0.3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 x14ac:dyDescent="0.3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 x14ac:dyDescent="0.3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 x14ac:dyDescent="0.3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 x14ac:dyDescent="0.3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 x14ac:dyDescent="0.3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 x14ac:dyDescent="0.3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 x14ac:dyDescent="0.3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 x14ac:dyDescent="0.3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 x14ac:dyDescent="0.3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 x14ac:dyDescent="0.3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 x14ac:dyDescent="0.3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 x14ac:dyDescent="0.3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 x14ac:dyDescent="0.3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 x14ac:dyDescent="0.3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 x14ac:dyDescent="0.3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 x14ac:dyDescent="0.3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 x14ac:dyDescent="0.3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 x14ac:dyDescent="0.3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 x14ac:dyDescent="0.3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 x14ac:dyDescent="0.3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 x14ac:dyDescent="0.3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 x14ac:dyDescent="0.3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 x14ac:dyDescent="0.3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 x14ac:dyDescent="0.3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 x14ac:dyDescent="0.3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 x14ac:dyDescent="0.3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 x14ac:dyDescent="0.3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 x14ac:dyDescent="0.3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 x14ac:dyDescent="0.3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 x14ac:dyDescent="0.3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 x14ac:dyDescent="0.3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 x14ac:dyDescent="0.3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 x14ac:dyDescent="0.3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 x14ac:dyDescent="0.3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 x14ac:dyDescent="0.3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 x14ac:dyDescent="0.3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 x14ac:dyDescent="0.3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 x14ac:dyDescent="0.3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 x14ac:dyDescent="0.3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 x14ac:dyDescent="0.3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 x14ac:dyDescent="0.3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 x14ac:dyDescent="0.35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 x14ac:dyDescent="0.35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 x14ac:dyDescent="0.35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 x14ac:dyDescent="0.35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 x14ac:dyDescent="0.35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 x14ac:dyDescent="0.35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 x14ac:dyDescent="0.35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 x14ac:dyDescent="0.35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 x14ac:dyDescent="0.35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 x14ac:dyDescent="0.35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 x14ac:dyDescent="0.35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 x14ac:dyDescent="0.35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 x14ac:dyDescent="0.35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 x14ac:dyDescent="0.35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mergeCells count="154">
    <mergeCell ref="P128:P130"/>
    <mergeCell ref="Q128:Q130"/>
    <mergeCell ref="R128:R130"/>
    <mergeCell ref="S128:S130"/>
    <mergeCell ref="T128:T130"/>
    <mergeCell ref="B4:C4"/>
    <mergeCell ref="D4:F4"/>
    <mergeCell ref="B5:C5"/>
    <mergeCell ref="D5:F5"/>
    <mergeCell ref="B7:C7"/>
    <mergeCell ref="C17:E17"/>
    <mergeCell ref="C18:E18"/>
    <mergeCell ref="C65:E65"/>
    <mergeCell ref="C66:E66"/>
    <mergeCell ref="C44:F44"/>
    <mergeCell ref="C45:F45"/>
    <mergeCell ref="C46:F46"/>
    <mergeCell ref="C47:F47"/>
    <mergeCell ref="C48:F48"/>
    <mergeCell ref="C51:F51"/>
    <mergeCell ref="C52:F52"/>
    <mergeCell ref="C53:F53"/>
    <mergeCell ref="Q108:Q110"/>
    <mergeCell ref="R108:R110"/>
    <mergeCell ref="C54:F54"/>
    <mergeCell ref="C55:F55"/>
    <mergeCell ref="D40:E40"/>
    <mergeCell ref="B62:F62"/>
    <mergeCell ref="D9:F9"/>
    <mergeCell ref="C23:E23"/>
    <mergeCell ref="C24:E24"/>
    <mergeCell ref="B2:C2"/>
    <mergeCell ref="B8:C8"/>
    <mergeCell ref="B9:C9"/>
    <mergeCell ref="B10:C10"/>
    <mergeCell ref="D8:F8"/>
    <mergeCell ref="C13:E13"/>
    <mergeCell ref="C14:E14"/>
    <mergeCell ref="C15:E15"/>
    <mergeCell ref="B3:C3"/>
    <mergeCell ref="D3:F3"/>
    <mergeCell ref="C83:E83"/>
    <mergeCell ref="C84:E84"/>
    <mergeCell ref="B70:E70"/>
    <mergeCell ref="C79:E79"/>
    <mergeCell ref="C80:E80"/>
    <mergeCell ref="C81:E81"/>
    <mergeCell ref="C82:E82"/>
    <mergeCell ref="C75:E75"/>
    <mergeCell ref="C76:E76"/>
    <mergeCell ref="C71:E71"/>
    <mergeCell ref="C72:E72"/>
    <mergeCell ref="C73:E73"/>
    <mergeCell ref="C74:E74"/>
    <mergeCell ref="B78:G78"/>
    <mergeCell ref="V89:V91"/>
    <mergeCell ref="W89:W91"/>
    <mergeCell ref="B35:F35"/>
    <mergeCell ref="D10:F10"/>
    <mergeCell ref="B56:D56"/>
    <mergeCell ref="B43:L43"/>
    <mergeCell ref="B12:P12"/>
    <mergeCell ref="C19:E19"/>
    <mergeCell ref="C20:E20"/>
    <mergeCell ref="C21:E21"/>
    <mergeCell ref="C22:E22"/>
    <mergeCell ref="C67:E67"/>
    <mergeCell ref="C68:E68"/>
    <mergeCell ref="C25:E25"/>
    <mergeCell ref="D36:E36"/>
    <mergeCell ref="D37:E37"/>
    <mergeCell ref="D38:E38"/>
    <mergeCell ref="D39:E39"/>
    <mergeCell ref="C49:F49"/>
    <mergeCell ref="C50:F50"/>
    <mergeCell ref="D41:E41"/>
    <mergeCell ref="C63:E63"/>
    <mergeCell ref="C64:E64"/>
    <mergeCell ref="C16:E16"/>
    <mergeCell ref="S89:S91"/>
    <mergeCell ref="T89:T91"/>
    <mergeCell ref="U89:U91"/>
    <mergeCell ref="I108:I110"/>
    <mergeCell ref="J108:J110"/>
    <mergeCell ref="K108:K110"/>
    <mergeCell ref="L108:L110"/>
    <mergeCell ref="M108:M110"/>
    <mergeCell ref="J89:J91"/>
    <mergeCell ref="K89:K91"/>
    <mergeCell ref="I89:I91"/>
    <mergeCell ref="L89:L91"/>
    <mergeCell ref="M89:M91"/>
    <mergeCell ref="N89:N91"/>
    <mergeCell ref="O89:O91"/>
    <mergeCell ref="P89:P91"/>
    <mergeCell ref="Q89:Q91"/>
    <mergeCell ref="R89:R91"/>
    <mergeCell ref="S108:S110"/>
    <mergeCell ref="T108:T110"/>
    <mergeCell ref="U108:U110"/>
    <mergeCell ref="I151:I153"/>
    <mergeCell ref="J151:J153"/>
    <mergeCell ref="K151:K153"/>
    <mergeCell ref="L151:L153"/>
    <mergeCell ref="M151:M153"/>
    <mergeCell ref="N151:N153"/>
    <mergeCell ref="O151:O153"/>
    <mergeCell ref="N213:N215"/>
    <mergeCell ref="N108:N110"/>
    <mergeCell ref="O108:O110"/>
    <mergeCell ref="N128:N130"/>
    <mergeCell ref="O128:O130"/>
    <mergeCell ref="I226:I228"/>
    <mergeCell ref="J226:J228"/>
    <mergeCell ref="K226:K228"/>
    <mergeCell ref="L226:L228"/>
    <mergeCell ref="M226:M228"/>
    <mergeCell ref="I124:I126"/>
    <mergeCell ref="I208:I210"/>
    <mergeCell ref="I239:J246"/>
    <mergeCell ref="K239:K246"/>
    <mergeCell ref="M187:M189"/>
    <mergeCell ref="I168:I170"/>
    <mergeCell ref="I182:I184"/>
    <mergeCell ref="I187:I189"/>
    <mergeCell ref="J187:J189"/>
    <mergeCell ref="K187:K189"/>
    <mergeCell ref="L187:L189"/>
    <mergeCell ref="I128:I130"/>
    <mergeCell ref="J128:J130"/>
    <mergeCell ref="K128:K130"/>
    <mergeCell ref="L128:L130"/>
    <mergeCell ref="I213:I215"/>
    <mergeCell ref="J213:J215"/>
    <mergeCell ref="K213:K215"/>
    <mergeCell ref="L213:L215"/>
    <mergeCell ref="S151:S153"/>
    <mergeCell ref="T151:T153"/>
    <mergeCell ref="U151:U153"/>
    <mergeCell ref="T239:T241"/>
    <mergeCell ref="U239:U241"/>
    <mergeCell ref="N244:N246"/>
    <mergeCell ref="O244:O246"/>
    <mergeCell ref="M239:M241"/>
    <mergeCell ref="M244:M246"/>
    <mergeCell ref="N239:N241"/>
    <mergeCell ref="O239:O241"/>
    <mergeCell ref="P239:P241"/>
    <mergeCell ref="Q239:Q241"/>
    <mergeCell ref="R239:R241"/>
    <mergeCell ref="S239:S241"/>
    <mergeCell ref="M213:M215"/>
    <mergeCell ref="P151:P153"/>
    <mergeCell ref="Q151:Q153"/>
  </mergeCells>
  <dataValidations count="20">
    <dataValidation type="list" allowBlank="1" showInputMessage="1" showErrorMessage="1" sqref="F72:F76" xr:uid="{00000000-0002-0000-0000-000000000000}">
      <formula1>#REF!</formula1>
    </dataValidation>
    <dataValidation type="list" allowBlank="1" showInputMessage="1" showErrorMessage="1" sqref="C58:C60" xr:uid="{00000000-0002-0000-0000-000001000000}">
      <formula1>$C$114:$C$484</formula1>
    </dataValidation>
    <dataValidation type="list" allowBlank="1" showInputMessage="1" showErrorMessage="1" sqref="D37:E41" xr:uid="{00000000-0002-0000-0000-000002000000}">
      <formula1>$F$129:$F$135</formula1>
    </dataValidation>
    <dataValidation type="list" allowBlank="1" showInputMessage="1" showErrorMessage="1" sqref="D5:F5" xr:uid="{00000000-0002-0000-0000-000003000000}">
      <formula1>$C$88:$C$96</formula1>
    </dataValidation>
    <dataValidation type="list" allowBlank="1" showInputMessage="1" showErrorMessage="1" sqref="D8:F8" xr:uid="{00000000-0002-0000-0000-000004000000}">
      <formula1>$C$98:$C$112</formula1>
    </dataValidation>
    <dataValidation type="list" allowBlank="1" showErrorMessage="1" sqref="D9:F9" xr:uid="{00000000-0002-0000-0000-000005000000}">
      <formula1>$C$114:$C$484</formula1>
    </dataValidation>
    <dataValidation type="list" allowBlank="1" showErrorMessage="1" sqref="D10:F10" xr:uid="{00000000-0002-0000-0000-000006000000}">
      <formula1>$F$88:$F$90</formula1>
    </dataValidation>
    <dataValidation type="list" allowBlank="1" showErrorMessage="1" sqref="C14:E25" xr:uid="{00000000-0002-0000-0000-000007000000}">
      <formula1>$F$92:$F$101</formula1>
    </dataValidation>
    <dataValidation type="list" allowBlank="1" showInputMessage="1" showErrorMessage="1" sqref="H14:H25" xr:uid="{00000000-0002-0000-0000-000008000000}">
      <formula1>$F$103:$F$107</formula1>
    </dataValidation>
    <dataValidation type="list" allowBlank="1" showErrorMessage="1" sqref="K14:K25" xr:uid="{00000000-0002-0000-0000-000009000000}">
      <formula1>$F$109:$F$115</formula1>
    </dataValidation>
    <dataValidation type="list" allowBlank="1" showInputMessage="1" showErrorMessage="1" sqref="L45:L54 G80:G84 G37:G41" xr:uid="{00000000-0002-0000-0000-00000A000000}">
      <formula1>$F$109:$F$115</formula1>
    </dataValidation>
    <dataValidation type="list" allowBlank="1" showErrorMessage="1" sqref="L14:O25" xr:uid="{00000000-0002-0000-0000-00000B000000}">
      <formula1>$F$117:$F$119</formula1>
    </dataValidation>
    <dataValidation type="list" allowBlank="1" showInputMessage="1" showErrorMessage="1" sqref="F37:F41" xr:uid="{00000000-0002-0000-0000-00000C000000}">
      <formula1>$F$117:$F$119</formula1>
    </dataValidation>
    <dataValidation type="list" allowBlank="1" showInputMessage="1" showErrorMessage="1" sqref="P14:P25" xr:uid="{00000000-0002-0000-0000-00000D000000}">
      <formula1>$F$121:$F$123</formula1>
    </dataValidation>
    <dataValidation type="list" allowBlank="1" showInputMessage="1" showErrorMessage="1" sqref="C37:C41" xr:uid="{00000000-0002-0000-0000-00000E000000}">
      <formula1>$F$125:$F$127</formula1>
    </dataValidation>
    <dataValidation type="list" allowBlank="1" showInputMessage="1" showErrorMessage="1" sqref="C45:F54 G46:G54" xr:uid="{00000000-0002-0000-0000-00000F000000}">
      <formula1>$F$137:$F$145</formula1>
    </dataValidation>
    <dataValidation type="list" allowBlank="1" showInputMessage="1" showErrorMessage="1" sqref="H45:H54" xr:uid="{00000000-0002-0000-0000-000010000000}">
      <formula1>$F$147:$F$149</formula1>
    </dataValidation>
    <dataValidation type="list" allowBlank="1" showErrorMessage="1" sqref="D58:D60" xr:uid="{00000000-0002-0000-0000-000011000000}">
      <formula1>$F$151:$F$155</formula1>
    </dataValidation>
    <dataValidation type="list" allowBlank="1" showInputMessage="1" showErrorMessage="1" sqref="F64:F68" xr:uid="{00000000-0002-0000-0000-000012000000}">
      <formula1>$F$157:$F$162</formula1>
    </dataValidation>
    <dataValidation type="list" allowBlank="1" showInputMessage="1" showErrorMessage="1" sqref="F80:F84" xr:uid="{00000000-0002-0000-0000-000013000000}">
      <formula1>$F$164:$F$168</formula1>
    </dataValidation>
  </dataValidations>
  <pageMargins left="0.19685039370078741" right="0.19685039370078741" top="0.21259842519685043" bottom="0.2125984251968504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MONITORAGGIO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Ida D'Ambrosio</cp:lastModifiedBy>
  <dcterms:created xsi:type="dcterms:W3CDTF">2013-07-12T08:41:23Z</dcterms:created>
  <dcterms:modified xsi:type="dcterms:W3CDTF">2023-04-14T07:15:18Z</dcterms:modified>
</cp:coreProperties>
</file>